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ucbb-my.sharepoint.com/personal/marek_gero_bbsk_sk/Documents/Pracovná plocha/Projekty príprava/kotolňa SO-02 Mikovíniho BŠ/Vv pre VO/"/>
    </mc:Choice>
  </mc:AlternateContent>
  <xr:revisionPtr revIDLastSave="144" documentId="8_{9DBCD236-CAC1-4342-A177-90736CB11FDC}" xr6:coauthVersionLast="47" xr6:coauthVersionMax="47" xr10:uidLastSave="{7B41BF2A-460A-465F-A807-B266F09FA477}"/>
  <bookViews>
    <workbookView xWindow="-120" yWindow="-120" windowWidth="29040" windowHeight="15720" activeTab="2" xr2:uid="{D1D79150-F8E3-471A-A32C-FA2D37B318A5}"/>
  </bookViews>
  <sheets>
    <sheet name="Kryci_list 6365" sheetId="3" r:id="rId1"/>
    <sheet name="Rekap 6365" sheetId="4" r:id="rId2"/>
    <sheet name="SO 6365" sheetId="5" r:id="rId3"/>
  </sheets>
  <definedNames>
    <definedName name="_xlnm.Print_Titles" localSheetId="1">'Rekap 6365'!$9:$9</definedName>
    <definedName name="_xlnm.Print_Titles" localSheetId="2">'SO 6365'!$8:$8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3" l="1"/>
  <c r="Y84" i="5"/>
  <c r="J18" i="3" s="1"/>
  <c r="J20" i="3" s="1"/>
  <c r="Z84" i="5"/>
  <c r="V81" i="5"/>
  <c r="V83" i="5" s="1"/>
  <c r="F12" i="4" s="1"/>
  <c r="K80" i="5"/>
  <c r="J80" i="5"/>
  <c r="S80" i="5"/>
  <c r="M80" i="5"/>
  <c r="L80" i="5"/>
  <c r="I80" i="5"/>
  <c r="K79" i="5"/>
  <c r="J79" i="5"/>
  <c r="S79" i="5"/>
  <c r="M79" i="5"/>
  <c r="L79" i="5"/>
  <c r="I79" i="5"/>
  <c r="K78" i="5"/>
  <c r="J78" i="5"/>
  <c r="S78" i="5"/>
  <c r="M78" i="5"/>
  <c r="L78" i="5"/>
  <c r="I78" i="5"/>
  <c r="K77" i="5"/>
  <c r="J77" i="5"/>
  <c r="S77" i="5"/>
  <c r="M77" i="5"/>
  <c r="L77" i="5"/>
  <c r="I77" i="5"/>
  <c r="K76" i="5"/>
  <c r="J76" i="5"/>
  <c r="S76" i="5"/>
  <c r="M76" i="5"/>
  <c r="L76" i="5"/>
  <c r="I76" i="5"/>
  <c r="K75" i="5"/>
  <c r="J75" i="5"/>
  <c r="S75" i="5"/>
  <c r="M75" i="5"/>
  <c r="L75" i="5"/>
  <c r="I75" i="5"/>
  <c r="K74" i="5"/>
  <c r="J74" i="5"/>
  <c r="S74" i="5"/>
  <c r="M74" i="5"/>
  <c r="L74" i="5"/>
  <c r="I74" i="5"/>
  <c r="K73" i="5"/>
  <c r="J73" i="5"/>
  <c r="S73" i="5"/>
  <c r="M73" i="5"/>
  <c r="L73" i="5"/>
  <c r="I73" i="5"/>
  <c r="K72" i="5"/>
  <c r="J72" i="5"/>
  <c r="S72" i="5"/>
  <c r="M72" i="5"/>
  <c r="L72" i="5"/>
  <c r="I72" i="5"/>
  <c r="K71" i="5"/>
  <c r="J71" i="5"/>
  <c r="S71" i="5"/>
  <c r="M71" i="5"/>
  <c r="L71" i="5"/>
  <c r="I71" i="5"/>
  <c r="K70" i="5"/>
  <c r="J70" i="5"/>
  <c r="S70" i="5"/>
  <c r="M70" i="5"/>
  <c r="L70" i="5"/>
  <c r="I70" i="5"/>
  <c r="K69" i="5"/>
  <c r="J69" i="5"/>
  <c r="S69" i="5"/>
  <c r="M69" i="5"/>
  <c r="L69" i="5"/>
  <c r="I69" i="5"/>
  <c r="K68" i="5"/>
  <c r="J68" i="5"/>
  <c r="S68" i="5"/>
  <c r="M68" i="5"/>
  <c r="L68" i="5"/>
  <c r="I68" i="5"/>
  <c r="K67" i="5"/>
  <c r="J67" i="5"/>
  <c r="S67" i="5"/>
  <c r="M67" i="5"/>
  <c r="L67" i="5"/>
  <c r="I67" i="5"/>
  <c r="K66" i="5"/>
  <c r="J66" i="5"/>
  <c r="S66" i="5"/>
  <c r="M66" i="5"/>
  <c r="L66" i="5"/>
  <c r="I66" i="5"/>
  <c r="K65" i="5"/>
  <c r="J65" i="5"/>
  <c r="S65" i="5"/>
  <c r="M65" i="5"/>
  <c r="L65" i="5"/>
  <c r="I65" i="5"/>
  <c r="K64" i="5"/>
  <c r="J64" i="5"/>
  <c r="S64" i="5"/>
  <c r="M64" i="5"/>
  <c r="L64" i="5"/>
  <c r="I64" i="5"/>
  <c r="K63" i="5"/>
  <c r="J63" i="5"/>
  <c r="S63" i="5"/>
  <c r="M63" i="5"/>
  <c r="L63" i="5"/>
  <c r="I63" i="5"/>
  <c r="K62" i="5"/>
  <c r="J62" i="5"/>
  <c r="S62" i="5"/>
  <c r="M62" i="5"/>
  <c r="L62" i="5"/>
  <c r="I62" i="5"/>
  <c r="K61" i="5"/>
  <c r="J61" i="5"/>
  <c r="S61" i="5"/>
  <c r="M61" i="5"/>
  <c r="L61" i="5"/>
  <c r="I61" i="5"/>
  <c r="K60" i="5"/>
  <c r="J60" i="5"/>
  <c r="S60" i="5"/>
  <c r="M60" i="5"/>
  <c r="L60" i="5"/>
  <c r="I60" i="5"/>
  <c r="K59" i="5"/>
  <c r="J59" i="5"/>
  <c r="S59" i="5"/>
  <c r="M59" i="5"/>
  <c r="L59" i="5"/>
  <c r="I59" i="5"/>
  <c r="K58" i="5"/>
  <c r="J58" i="5"/>
  <c r="S58" i="5"/>
  <c r="M58" i="5"/>
  <c r="L58" i="5"/>
  <c r="I58" i="5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S55" i="5"/>
  <c r="M55" i="5"/>
  <c r="L55" i="5"/>
  <c r="I55" i="5"/>
  <c r="K54" i="5"/>
  <c r="J54" i="5"/>
  <c r="S54" i="5"/>
  <c r="M54" i="5"/>
  <c r="L54" i="5"/>
  <c r="I54" i="5"/>
  <c r="K53" i="5"/>
  <c r="J53" i="5"/>
  <c r="S53" i="5"/>
  <c r="M53" i="5"/>
  <c r="L53" i="5"/>
  <c r="I53" i="5"/>
  <c r="K52" i="5"/>
  <c r="J52" i="5"/>
  <c r="S52" i="5"/>
  <c r="M52" i="5"/>
  <c r="L52" i="5"/>
  <c r="I52" i="5"/>
  <c r="K51" i="5"/>
  <c r="J51" i="5"/>
  <c r="S51" i="5"/>
  <c r="M51" i="5"/>
  <c r="L51" i="5"/>
  <c r="I51" i="5"/>
  <c r="K50" i="5"/>
  <c r="J50" i="5"/>
  <c r="S50" i="5"/>
  <c r="M50" i="5"/>
  <c r="L50" i="5"/>
  <c r="I50" i="5"/>
  <c r="K49" i="5"/>
  <c r="J49" i="5"/>
  <c r="S49" i="5"/>
  <c r="M49" i="5"/>
  <c r="L49" i="5"/>
  <c r="I49" i="5"/>
  <c r="K48" i="5"/>
  <c r="J48" i="5"/>
  <c r="S48" i="5"/>
  <c r="M48" i="5"/>
  <c r="L48" i="5"/>
  <c r="I48" i="5"/>
  <c r="K47" i="5"/>
  <c r="J47" i="5"/>
  <c r="S47" i="5"/>
  <c r="M47" i="5"/>
  <c r="L47" i="5"/>
  <c r="I47" i="5"/>
  <c r="K46" i="5"/>
  <c r="J46" i="5"/>
  <c r="S46" i="5"/>
  <c r="M46" i="5"/>
  <c r="L46" i="5"/>
  <c r="I46" i="5"/>
  <c r="K45" i="5"/>
  <c r="J45" i="5"/>
  <c r="S45" i="5"/>
  <c r="M45" i="5"/>
  <c r="L45" i="5"/>
  <c r="I45" i="5"/>
  <c r="K44" i="5"/>
  <c r="J44" i="5"/>
  <c r="S44" i="5"/>
  <c r="M44" i="5"/>
  <c r="L44" i="5"/>
  <c r="I44" i="5"/>
  <c r="K43" i="5"/>
  <c r="J43" i="5"/>
  <c r="S43" i="5"/>
  <c r="M43" i="5"/>
  <c r="L43" i="5"/>
  <c r="I43" i="5"/>
  <c r="K42" i="5"/>
  <c r="J42" i="5"/>
  <c r="S42" i="5"/>
  <c r="M42" i="5"/>
  <c r="L42" i="5"/>
  <c r="I42" i="5"/>
  <c r="K41" i="5"/>
  <c r="J41" i="5"/>
  <c r="S41" i="5"/>
  <c r="M41" i="5"/>
  <c r="L41" i="5"/>
  <c r="I41" i="5"/>
  <c r="K40" i="5"/>
  <c r="J40" i="5"/>
  <c r="S40" i="5"/>
  <c r="M40" i="5"/>
  <c r="L40" i="5"/>
  <c r="I40" i="5"/>
  <c r="K39" i="5"/>
  <c r="J39" i="5"/>
  <c r="S39" i="5"/>
  <c r="M39" i="5"/>
  <c r="L39" i="5"/>
  <c r="I39" i="5"/>
  <c r="K38" i="5"/>
  <c r="J38" i="5"/>
  <c r="S38" i="5"/>
  <c r="M38" i="5"/>
  <c r="L38" i="5"/>
  <c r="I38" i="5"/>
  <c r="K37" i="5"/>
  <c r="J37" i="5"/>
  <c r="S37" i="5"/>
  <c r="M37" i="5"/>
  <c r="L37" i="5"/>
  <c r="I37" i="5"/>
  <c r="K36" i="5"/>
  <c r="J36" i="5"/>
  <c r="S36" i="5"/>
  <c r="M36" i="5"/>
  <c r="L36" i="5"/>
  <c r="I36" i="5"/>
  <c r="K35" i="5"/>
  <c r="J35" i="5"/>
  <c r="S35" i="5"/>
  <c r="M35" i="5"/>
  <c r="L35" i="5"/>
  <c r="I35" i="5"/>
  <c r="K34" i="5"/>
  <c r="J34" i="5"/>
  <c r="S34" i="5"/>
  <c r="M34" i="5"/>
  <c r="L34" i="5"/>
  <c r="I34" i="5"/>
  <c r="K33" i="5"/>
  <c r="J33" i="5"/>
  <c r="S33" i="5"/>
  <c r="M33" i="5"/>
  <c r="L33" i="5"/>
  <c r="I33" i="5"/>
  <c r="K32" i="5"/>
  <c r="J32" i="5"/>
  <c r="S32" i="5"/>
  <c r="M32" i="5"/>
  <c r="L32" i="5"/>
  <c r="I32" i="5"/>
  <c r="K31" i="5"/>
  <c r="J31" i="5"/>
  <c r="S31" i="5"/>
  <c r="M31" i="5"/>
  <c r="L31" i="5"/>
  <c r="I31" i="5"/>
  <c r="K30" i="5"/>
  <c r="J30" i="5"/>
  <c r="S30" i="5"/>
  <c r="M30" i="5"/>
  <c r="L30" i="5"/>
  <c r="I30" i="5"/>
  <c r="K29" i="5"/>
  <c r="J29" i="5"/>
  <c r="S29" i="5"/>
  <c r="M29" i="5"/>
  <c r="L29" i="5"/>
  <c r="I29" i="5"/>
  <c r="K28" i="5"/>
  <c r="J28" i="5"/>
  <c r="S28" i="5"/>
  <c r="M28" i="5"/>
  <c r="L28" i="5"/>
  <c r="I28" i="5"/>
  <c r="K27" i="5"/>
  <c r="J27" i="5"/>
  <c r="S27" i="5"/>
  <c r="M27" i="5"/>
  <c r="L27" i="5"/>
  <c r="I27" i="5"/>
  <c r="K26" i="5"/>
  <c r="J26" i="5"/>
  <c r="S26" i="5"/>
  <c r="M26" i="5"/>
  <c r="L26" i="5"/>
  <c r="I26" i="5"/>
  <c r="K25" i="5"/>
  <c r="J25" i="5"/>
  <c r="S25" i="5"/>
  <c r="M25" i="5"/>
  <c r="L25" i="5"/>
  <c r="I25" i="5"/>
  <c r="K24" i="5"/>
  <c r="J24" i="5"/>
  <c r="S24" i="5"/>
  <c r="M24" i="5"/>
  <c r="L24" i="5"/>
  <c r="I24" i="5"/>
  <c r="K23" i="5"/>
  <c r="J23" i="5"/>
  <c r="S23" i="5"/>
  <c r="M23" i="5"/>
  <c r="L23" i="5"/>
  <c r="I23" i="5"/>
  <c r="K22" i="5"/>
  <c r="J22" i="5"/>
  <c r="S22" i="5"/>
  <c r="M22" i="5"/>
  <c r="L22" i="5"/>
  <c r="I22" i="5"/>
  <c r="K21" i="5"/>
  <c r="J21" i="5"/>
  <c r="S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L19" i="5"/>
  <c r="I19" i="5"/>
  <c r="K18" i="5"/>
  <c r="J18" i="5"/>
  <c r="S18" i="5"/>
  <c r="M18" i="5"/>
  <c r="L18" i="5"/>
  <c r="I18" i="5"/>
  <c r="K17" i="5"/>
  <c r="J17" i="5"/>
  <c r="S17" i="5"/>
  <c r="M17" i="5"/>
  <c r="L17" i="5"/>
  <c r="I17" i="5"/>
  <c r="K16" i="5"/>
  <c r="J16" i="5"/>
  <c r="S16" i="5"/>
  <c r="M16" i="5"/>
  <c r="L16" i="5"/>
  <c r="I16" i="5"/>
  <c r="K15" i="5"/>
  <c r="J15" i="5"/>
  <c r="S15" i="5"/>
  <c r="M15" i="5"/>
  <c r="L15" i="5"/>
  <c r="I15" i="5"/>
  <c r="K14" i="5"/>
  <c r="J14" i="5"/>
  <c r="S14" i="5"/>
  <c r="M14" i="5"/>
  <c r="L14" i="5"/>
  <c r="I14" i="5"/>
  <c r="K13" i="5"/>
  <c r="J13" i="5"/>
  <c r="S13" i="5"/>
  <c r="M13" i="5"/>
  <c r="L13" i="5"/>
  <c r="I13" i="5"/>
  <c r="K12" i="5"/>
  <c r="I30" i="3" s="1"/>
  <c r="J30" i="3" s="1"/>
  <c r="J12" i="5"/>
  <c r="S12" i="5"/>
  <c r="M12" i="5"/>
  <c r="L12" i="5"/>
  <c r="I12" i="5"/>
  <c r="K11" i="5"/>
  <c r="J11" i="5"/>
  <c r="S11" i="5"/>
  <c r="M11" i="5"/>
  <c r="L11" i="5"/>
  <c r="I11" i="5"/>
  <c r="M81" i="5" l="1"/>
  <c r="C11" i="4" s="1"/>
  <c r="L81" i="5"/>
  <c r="B11" i="4" s="1"/>
  <c r="V84" i="5"/>
  <c r="F14" i="4" s="1"/>
  <c r="K84" i="5"/>
  <c r="F11" i="4"/>
  <c r="S81" i="5"/>
  <c r="E11" i="4" s="1"/>
  <c r="I81" i="5"/>
  <c r="D11" i="4" s="1"/>
  <c r="G81" i="5"/>
  <c r="H81" i="5"/>
  <c r="H83" i="5" l="1"/>
  <c r="M83" i="5"/>
  <c r="C12" i="4" s="1"/>
  <c r="E17" i="3" s="1"/>
  <c r="L83" i="5"/>
  <c r="B12" i="4" s="1"/>
  <c r="D17" i="3" s="1"/>
  <c r="G83" i="5"/>
  <c r="I83" i="5"/>
  <c r="D12" i="4" s="1"/>
  <c r="F17" i="3" s="1"/>
  <c r="J24" i="3" s="1"/>
  <c r="S83" i="5"/>
  <c r="E12" i="4" s="1"/>
  <c r="S84" i="5"/>
  <c r="E14" i="4" s="1"/>
  <c r="H84" i="5" l="1"/>
  <c r="M84" i="5"/>
  <c r="C14" i="4" s="1"/>
  <c r="G84" i="5"/>
  <c r="F20" i="3"/>
  <c r="I84" i="5"/>
  <c r="D14" i="4" s="1"/>
  <c r="L84" i="5"/>
  <c r="B14" i="4" s="1"/>
  <c r="J22" i="3"/>
  <c r="J23" i="3"/>
  <c r="F22" i="3"/>
  <c r="F23" i="3"/>
  <c r="F24" i="3"/>
  <c r="J26" i="3" l="1"/>
  <c r="J28" i="3" s="1"/>
  <c r="I29" i="3" s="1"/>
  <c r="J29" i="3" s="1"/>
  <c r="J31" i="3" s="1"/>
</calcChain>
</file>

<file path=xl/sharedStrings.xml><?xml version="1.0" encoding="utf-8"?>
<sst xmlns="http://schemas.openxmlformats.org/spreadsheetml/2006/main" count="389" uniqueCount="219">
  <si>
    <t>Stavba OBNOVA HISTORICKEJ A PAMIATKOVO CHRÁNENEJ BUDOVY CHEMICKÝCH LABORATÓRIÍ  SPŠ SAMUELA MIKOVÍNIHO V BANSKEJ ŠTIAVNICI</t>
  </si>
  <si>
    <t>ZRN</t>
  </si>
  <si>
    <t>Krycí list rozpočtu</t>
  </si>
  <si>
    <t xml:space="preserve">Miesto:  </t>
  </si>
  <si>
    <t xml:space="preserve">Objekt SO 02 - KOTOLŇA - ODSTRÁNENIE HAVARIJNÉHO STAVU, ČASŤ: SO 02.160-ELEKTROINŠTALÁCIA </t>
  </si>
  <si>
    <t xml:space="preserve">Ks: </t>
  </si>
  <si>
    <t>Zákazka: 107/08/2023</t>
  </si>
  <si>
    <t>Spracoval: PETER JANEK</t>
  </si>
  <si>
    <t xml:space="preserve">Dňa </t>
  </si>
  <si>
    <t>30. 8. 2023</t>
  </si>
  <si>
    <t>Odberateľ: Stredná priemyselná škola S. Mikovíniho, Banská Štiavnica</t>
  </si>
  <si>
    <t>Projektant: PETER JANEK</t>
  </si>
  <si>
    <t>Dodávateľ: ...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</si>
  <si>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</si>
  <si>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</si>
  <si>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</si>
  <si>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</si>
  <si>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</si>
  <si>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</si>
  <si>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</si>
  <si>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</si>
  <si>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</si>
  <si>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 xml:space="preserve">B 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</si>
  <si>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</si>
  <si>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</si>
  <si>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</si>
  <si>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</si>
  <si>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</si>
  <si>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6,10,20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</si>
  <si>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</si>
  <si>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</si>
  <si>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</si>
  <si>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</si>
  <si>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</si>
  <si>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VRN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</si>
  <si>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</si>
  <si>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</si>
  <si>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</si>
  <si>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</si>
  <si>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</si>
  <si>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</si>
  <si>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</si>
  <si>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</si>
  <si>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</si>
  <si>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</si>
  <si>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</si>
  <si>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</si>
  <si>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</si>
  <si>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</si>
  <si>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</si>
  <si>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</si>
  <si>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</si>
  <si>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</si>
  <si>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30. 8. 2023</t>
  </si>
  <si>
    <t>Prehľad rozpočtových nákladov</t>
  </si>
  <si>
    <t>Montážne práce</t>
  </si>
  <si>
    <t>M-21 ELEKTROMONTÁŽE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</si>
  <si>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</si>
  <si>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</si>
  <si>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</si>
  <si>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</si>
  <si>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</si>
  <si>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</si>
  <si>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</si>
  <si>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</si>
  <si>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</si>
  <si>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</si>
  <si>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Sutina</t>
  </si>
  <si>
    <t xml:space="preserve">Spracoval: </t>
  </si>
  <si>
    <t>PETER JANEK</t>
  </si>
  <si>
    <t xml:space="preserve">Dátum: </t>
  </si>
  <si>
    <t>Zákazka OBNOVA HISTORICKEJ A PAMIATKOVO CHRÁNENEJ BUDOVY CHEMICKÝCH LABORATÓRIÍ  SPŠ SAMUELA MIKOVÍNIHO V BANSKEJ ŠTIAVNICI</t>
  </si>
  <si>
    <t>921</t>
  </si>
  <si>
    <t>921/M21</t>
  </si>
  <si>
    <t xml:space="preserve"> 210800121</t>
  </si>
  <si>
    <t>Kábel medený uložený pod omietkou v strope CYKY 750V 2 x 1, 5</t>
  </si>
  <si>
    <t>M</t>
  </si>
  <si>
    <t>R/R 0</t>
  </si>
  <si>
    <t xml:space="preserve"> 13</t>
  </si>
  <si>
    <t>HZS - Revízia elektrického zariadenia</t>
  </si>
  <si>
    <t xml:space="preserve">HOD     </t>
  </si>
  <si>
    <t xml:space="preserve"> 210270983</t>
  </si>
  <si>
    <t>tmel Hilty</t>
  </si>
  <si>
    <t>KUS</t>
  </si>
  <si>
    <t xml:space="preserve"> 210100003</t>
  </si>
  <si>
    <t>Ukončenie vodičov v rozvádzač. vrátane zapojenia a vodičovej koncovky do 16 mm2</t>
  </si>
  <si>
    <t xml:space="preserve">S/S30  </t>
  </si>
  <si>
    <t xml:space="preserve"> 3456701190</t>
  </si>
  <si>
    <t>Svorkovnica ekvipotencionálna HUS</t>
  </si>
  <si>
    <t xml:space="preserve"> 210220253</t>
  </si>
  <si>
    <t>Svorka FeZn uzemňovacia SS</t>
  </si>
  <si>
    <t>R/R10</t>
  </si>
  <si>
    <t xml:space="preserve"> 00000007</t>
  </si>
  <si>
    <t xml:space="preserve">PPV </t>
  </si>
  <si>
    <t>%</t>
  </si>
  <si>
    <t xml:space="preserve"> 3549001040</t>
  </si>
  <si>
    <t>Drôt zvodový - zemniaci FeZn O 10</t>
  </si>
  <si>
    <t>KG</t>
  </si>
  <si>
    <t>S/S30</t>
  </si>
  <si>
    <t xml:space="preserve"> 3570147400</t>
  </si>
  <si>
    <t>Rozvádzač DRM1 komplet, vrátane sondy SHR-3</t>
  </si>
  <si>
    <t xml:space="preserve"> 210800608</t>
  </si>
  <si>
    <t>Vodič  medený  NN a VN v rúrkach CYA 16</t>
  </si>
  <si>
    <t>P/P 1</t>
  </si>
  <si>
    <t xml:space="preserve"> 3410415200</t>
  </si>
  <si>
    <t>Vodič medený CYA  16 žltozelený</t>
  </si>
  <si>
    <t>P/PP</t>
  </si>
  <si>
    <t xml:space="preserve"> P0000003</t>
  </si>
  <si>
    <t>Podružný materiál</t>
  </si>
  <si>
    <t xml:space="preserve"> R0000001</t>
  </si>
  <si>
    <t>Murárska výpomoc pre montážne práce</t>
  </si>
  <si>
    <t xml:space="preserve"> 210190003</t>
  </si>
  <si>
    <t>Montáž HUS</t>
  </si>
  <si>
    <t xml:space="preserve"> 210800646</t>
  </si>
  <si>
    <t>Vodič  medený  NN a VN voľné uložený CYA 6</t>
  </si>
  <si>
    <t xml:space="preserve"> R0000003</t>
  </si>
  <si>
    <t>Náklady na presun pre montážne práce</t>
  </si>
  <si>
    <t xml:space="preserve"> PC</t>
  </si>
  <si>
    <t>A - Svietidlo Ledvance Damp proof 4058075079915 39W, 4000K, 4200lm alebo ekvivalent</t>
  </si>
  <si>
    <t xml:space="preserve"> 3410413800</t>
  </si>
  <si>
    <t>Vodič medený CYA   6 žltozelený</t>
  </si>
  <si>
    <t xml:space="preserve"> 210200045</t>
  </si>
  <si>
    <t>Svietidlo  núdzové a orient.</t>
  </si>
  <si>
    <t>N - Núdzové svietidlo s piktogramom IP ONTEC S IP65 alebo ekvivalent</t>
  </si>
  <si>
    <t xml:space="preserve"> 210110021</t>
  </si>
  <si>
    <t>Spínač nástenný pre prostredie vonkajšie a mokré, včítane zapojenia jednopólový - radenie 1</t>
  </si>
  <si>
    <t xml:space="preserve"> 210140431</t>
  </si>
  <si>
    <t>Ovládač pomocných obvodov v skrini vrátane zapojenia jednotlačidlový</t>
  </si>
  <si>
    <t xml:space="preserve"> 3452200620</t>
  </si>
  <si>
    <t>Tlačítko v plastovej skrinke IP44, Central Stop</t>
  </si>
  <si>
    <t xml:space="preserve"> 3450201330</t>
  </si>
  <si>
    <t>Spínač 1 vodotesný, IP44</t>
  </si>
  <si>
    <t xml:space="preserve"> 210111031</t>
  </si>
  <si>
    <t>Domová zásuvka v krabici pre vonkajšie prostredie 10/16 A 250 V 2P + Z</t>
  </si>
  <si>
    <t>P/PC</t>
  </si>
  <si>
    <t xml:space="preserve"> PC000033</t>
  </si>
  <si>
    <t>Demontáž elektrickej inštalácie</t>
  </si>
  <si>
    <t>HOD</t>
  </si>
  <si>
    <t xml:space="preserve">Montáž oceľolechovej rozvodnice </t>
  </si>
  <si>
    <t xml:space="preserve"> 3450365090</t>
  </si>
  <si>
    <t xml:space="preserve">Pl. jednozásuvka s viečkom, IP44, 2P+PE </t>
  </si>
  <si>
    <t xml:space="preserve"> 210800106</t>
  </si>
  <si>
    <t>Kábel medený uložený pod omietkou CYKY 3 x 2, 5</t>
  </si>
  <si>
    <t xml:space="preserve"> 210010351</t>
  </si>
  <si>
    <t>Škatuľová rozvodka z lisov. izolantu vč. ukončenia káblov a zapojenia vodičov typ 6455-11 do 4 mm2</t>
  </si>
  <si>
    <t xml:space="preserve"> 3456801600  </t>
  </si>
  <si>
    <t>Škatuľa KR rozvodka  6455-11</t>
  </si>
  <si>
    <t xml:space="preserve"> 3410105100</t>
  </si>
  <si>
    <t>Kábel/vodič pre pevné uloženie - medený CYKY-J   3x  2,5</t>
  </si>
  <si>
    <t xml:space="preserve"> 210800105</t>
  </si>
  <si>
    <t>Kábel medený uložený pod omietkou CYKY 3 x 1, 5</t>
  </si>
  <si>
    <t xml:space="preserve"> 210010102</t>
  </si>
  <si>
    <t>Lišta elektroinšt. z PH vč. spojok, ohybov, rohov, bez krabíc, uložená pevne typ L 40 preťahovací</t>
  </si>
  <si>
    <t xml:space="preserve"> 345130720</t>
  </si>
  <si>
    <t>Žľab  40/40 L=2m</t>
  </si>
  <si>
    <t xml:space="preserve"> 3410105000</t>
  </si>
  <si>
    <t>Kábel/vodič pre pevné uloženie - medený CYKY-J   3x  1,5</t>
  </si>
  <si>
    <t xml:space="preserve"> 3410103000</t>
  </si>
  <si>
    <t>Kábel/vodič pre pevné uloženie - medený CYKY-O   2x 1,5</t>
  </si>
  <si>
    <t xml:space="preserve"> 210800645</t>
  </si>
  <si>
    <t>Vodič  medený  NN a VN pevne uložený CYA 4</t>
  </si>
  <si>
    <t xml:space="preserve"> 210100001</t>
  </si>
  <si>
    <t>Ukončenie vodičov v rozvádzač. vč. zapojenia a vodičovej koncovky do 2.5 mm2</t>
  </si>
  <si>
    <t xml:space="preserve"> 210200061</t>
  </si>
  <si>
    <t>Svietidlo montáž</t>
  </si>
  <si>
    <t xml:space="preserve"> 3410413200</t>
  </si>
  <si>
    <t>Vodič medený CYA   4 žltozelený</t>
  </si>
  <si>
    <t xml:space="preserve"> 210220321</t>
  </si>
  <si>
    <t>Svorka na potrub."Bernard" vrát. pásika(bez vodiča a prípoj. vodiča)</t>
  </si>
  <si>
    <t xml:space="preserve"> 210220101</t>
  </si>
  <si>
    <t xml:space="preserve">Zvodový vodič včítane podpery FeZn do D 10 mm, A1 D 10 mm </t>
  </si>
  <si>
    <t xml:space="preserve"> 3457001000</t>
  </si>
  <si>
    <t>Rúrka elektro inštalačná PVC ohybná  FX 16 IEC, izolačná</t>
  </si>
  <si>
    <t xml:space="preserve"> 210010004</t>
  </si>
  <si>
    <t>Rúrka ohybná elektroinštalačná, uložená pod omietkou, typ 23 - 29 mm</t>
  </si>
  <si>
    <t xml:space="preserve"> 210220302</t>
  </si>
  <si>
    <t>Bleskozvodová svorka nad 2 skrutky (ST, SJ, SK, SZ, SR 01, 02)</t>
  </si>
  <si>
    <t xml:space="preserve"> 3450601600</t>
  </si>
  <si>
    <t>svorka Bernard s pásikom</t>
  </si>
  <si>
    <t xml:space="preserve"> 210100004</t>
  </si>
  <si>
    <t>Ukončenie vodičov v rozvádzač. vrátane zapojenia a vodičovej koncovky do 25 mm2</t>
  </si>
  <si>
    <t xml:space="preserve"> Zdroj GABA NZE, Ústredňa GABA CTS32, Displej GABA CD32, Detektor ZP GABA 2S11/CT, Detektor CO GABA 2S12/CT, ComPro kombinované signalizačné zariadenie ROLP Solista Beacon tón vráatene montáže alebo ekvivalent</t>
  </si>
  <si>
    <t xml:space="preserve"> 210802301</t>
  </si>
  <si>
    <t>Šnúra a banský kábel medený /v mm2/ voľne uložené CYSY 2x0.75</t>
  </si>
  <si>
    <t xml:space="preserve"> 3410560600</t>
  </si>
  <si>
    <t>šnúra medená H05W-F O 2x0,75</t>
  </si>
  <si>
    <t xml:space="preserve"> 210290745</t>
  </si>
  <si>
    <t xml:space="preserve">Montáž motorického spotrebiča, elektromotora (s prenesením do vzdialenosti 5 m) </t>
  </si>
  <si>
    <t>P/PE</t>
  </si>
  <si>
    <t xml:space="preserve">Kábel FTP 4x2x24 AWG Cat 6 LSOH </t>
  </si>
  <si>
    <t xml:space="preserve"> R021</t>
  </si>
  <si>
    <t>Práca, inštalácia FTP kábla</t>
  </si>
  <si>
    <t xml:space="preserve"> R005</t>
  </si>
  <si>
    <t>Doprava materiálu mimo stavenisková</t>
  </si>
  <si>
    <t xml:space="preserve"> 210800102</t>
  </si>
  <si>
    <t>Kábel medený uložený pod omietkou CYKY 2 x 2, 5</t>
  </si>
  <si>
    <t xml:space="preserve"> 3410103700</t>
  </si>
  <si>
    <t>Kábel/vodič pre pevné uloženie - medený CYKY-J   2x 2,5</t>
  </si>
  <si>
    <t xml:space="preserve"> 210111041</t>
  </si>
  <si>
    <t>Zásuvka s v krabici pre prostredie obyč., 24V 16A 2P</t>
  </si>
  <si>
    <t>Zásuvka vstavaná šikmá 2P 16A 24V IP44</t>
  </si>
  <si>
    <t xml:space="preserve"> 210110023</t>
  </si>
  <si>
    <t>Spínač nástenný pre prostredie vonkajšie a mokré, včítane zapojenia sériový prepínač-radenie 5</t>
  </si>
  <si>
    <t xml:space="preserve"> 3450202280</t>
  </si>
  <si>
    <t>Pl. prepínač sériový IP44, 5    3558-05600 B    biely</t>
  </si>
  <si>
    <t>Žľab MERKUR2  50x50 vrátane príslušenstva (spojky, výložníky a ostatný montážny materiál)</t>
  </si>
  <si>
    <t xml:space="preserve"> R008</t>
  </si>
  <si>
    <t>Montáž  žlabu MERKUR2</t>
  </si>
  <si>
    <t xml:space="preserve">Dozbrojenie rozvádzača HR2 vrátane montáže </t>
  </si>
  <si>
    <t xml:space="preserve"> 210811419</t>
  </si>
  <si>
    <t xml:space="preserve">Silový kábel nehorľavý 600-1000 V , 5x6 mm2  voľne uložený  N2XH, 1-CHKE-V, NHXH FE180/E30 </t>
  </si>
  <si>
    <t xml:space="preserve"> 3411403804</t>
  </si>
  <si>
    <t>Nehorľavé káble - bez funkčnosti CHKE-R  5Jx 6 mm2 bezhalog.</t>
  </si>
  <si>
    <t xml:space="preserve"> 3410106900</t>
  </si>
  <si>
    <t>Kábel/vodič pre pevné uloženie - medený CYKY-O   3x  1,5</t>
  </si>
  <si>
    <t xml:space="preserve"> R007</t>
  </si>
  <si>
    <t>Stavebné a montážne práce pre uzemnenie</t>
  </si>
  <si>
    <t xml:space="preserve"> 210190006</t>
  </si>
  <si>
    <t>Montáž oceľolechovej rozvodnice do váhy 300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</si>
</sst>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8"/>
      <color rgb="FF0000F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</fills>
  <borders count="9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808080"/>
      </left>
      <right/>
      <top style="thin">
        <color rgb="FF000000"/>
      </top>
      <bottom/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7" xfId="0" applyFont="1" applyBorder="1"/>
    <xf numFmtId="164" fontId="1" fillId="0" borderId="7" xfId="0" applyNumberFormat="1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1" xfId="0" applyFont="1" applyBorder="1"/>
    <xf numFmtId="0" fontId="1" fillId="0" borderId="23" xfId="0" applyFont="1" applyBorder="1"/>
    <xf numFmtId="164" fontId="1" fillId="0" borderId="24" xfId="0" applyNumberFormat="1" applyFont="1" applyBorder="1"/>
    <xf numFmtId="0" fontId="1" fillId="0" borderId="25" xfId="0" applyFont="1" applyBorder="1"/>
    <xf numFmtId="0" fontId="1" fillId="0" borderId="26" xfId="0" applyFont="1" applyBorder="1"/>
    <xf numFmtId="0" fontId="5" fillId="0" borderId="14" xfId="0" applyFont="1" applyBorder="1"/>
    <xf numFmtId="0" fontId="5" fillId="0" borderId="9" xfId="0" applyFont="1" applyBorder="1"/>
    <xf numFmtId="0" fontId="5" fillId="0" borderId="6" xfId="0" applyFont="1" applyBorder="1"/>
    <xf numFmtId="0" fontId="4" fillId="0" borderId="18" xfId="0" applyFont="1" applyBorder="1"/>
    <xf numFmtId="0" fontId="4" fillId="0" borderId="14" xfId="0" applyFont="1" applyBorder="1"/>
    <xf numFmtId="0" fontId="4" fillId="0" borderId="6" xfId="0" applyFont="1" applyBorder="1"/>
    <xf numFmtId="0" fontId="4" fillId="0" borderId="23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24" xfId="0" applyFont="1" applyBorder="1"/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4" fillId="0" borderId="30" xfId="0" applyFont="1" applyBorder="1"/>
    <xf numFmtId="0" fontId="4" fillId="0" borderId="7" xfId="0" applyFont="1" applyBorder="1"/>
    <xf numFmtId="0" fontId="3" fillId="0" borderId="13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33" xfId="0" applyFont="1" applyBorder="1"/>
    <xf numFmtId="0" fontId="4" fillId="0" borderId="31" xfId="0" applyFont="1" applyBorder="1"/>
    <xf numFmtId="0" fontId="4" fillId="0" borderId="9" xfId="0" applyFont="1" applyBorder="1"/>
    <xf numFmtId="0" fontId="4" fillId="0" borderId="24" xfId="0" applyFont="1" applyBorder="1"/>
    <xf numFmtId="0" fontId="4" fillId="0" borderId="43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164" fontId="1" fillId="0" borderId="18" xfId="0" applyNumberFormat="1" applyFont="1" applyBorder="1"/>
    <xf numFmtId="0" fontId="4" fillId="0" borderId="44" xfId="0" applyFont="1" applyBorder="1"/>
    <xf numFmtId="0" fontId="4" fillId="0" borderId="0" xfId="0" applyFont="1"/>
    <xf numFmtId="0" fontId="4" fillId="0" borderId="45" xfId="0" applyFont="1" applyBorder="1"/>
    <xf numFmtId="0" fontId="4" fillId="0" borderId="46" xfId="0" applyFont="1" applyBorder="1"/>
    <xf numFmtId="164" fontId="1" fillId="0" borderId="47" xfId="0" applyNumberFormat="1" applyFont="1" applyBorder="1"/>
    <xf numFmtId="164" fontId="4" fillId="0" borderId="49" xfId="0" applyNumberFormat="1" applyFont="1" applyBorder="1"/>
    <xf numFmtId="164" fontId="4" fillId="0" borderId="51" xfId="0" applyNumberFormat="1" applyFont="1" applyBorder="1"/>
    <xf numFmtId="164" fontId="1" fillId="0" borderId="52" xfId="0" applyNumberFormat="1" applyFont="1" applyBorder="1"/>
    <xf numFmtId="164" fontId="4" fillId="0" borderId="4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" xfId="0" applyFont="1" applyBorder="1"/>
    <xf numFmtId="164" fontId="1" fillId="0" borderId="19" xfId="0" applyNumberFormat="1" applyFont="1" applyBorder="1"/>
    <xf numFmtId="164" fontId="4" fillId="0" borderId="0" xfId="0" applyNumberFormat="1" applyFont="1"/>
    <xf numFmtId="164" fontId="1" fillId="0" borderId="45" xfId="0" applyNumberFormat="1" applyFont="1" applyBorder="1"/>
    <xf numFmtId="164" fontId="4" fillId="0" borderId="58" xfId="0" applyNumberFormat="1" applyFont="1" applyBorder="1"/>
    <xf numFmtId="164" fontId="1" fillId="0" borderId="58" xfId="0" applyNumberFormat="1" applyFont="1" applyBorder="1"/>
    <xf numFmtId="0" fontId="4" fillId="0" borderId="60" xfId="0" applyFont="1" applyBorder="1"/>
    <xf numFmtId="0" fontId="4" fillId="0" borderId="61" xfId="0" applyFont="1" applyBorder="1"/>
    <xf numFmtId="0" fontId="4" fillId="0" borderId="62" xfId="0" applyFont="1" applyBorder="1"/>
    <xf numFmtId="164" fontId="4" fillId="0" borderId="50" xfId="0" applyNumberFormat="1" applyFont="1" applyBorder="1"/>
    <xf numFmtId="164" fontId="4" fillId="0" borderId="48" xfId="0" applyNumberFormat="1" applyFont="1" applyBorder="1"/>
    <xf numFmtId="0" fontId="4" fillId="0" borderId="42" xfId="0" applyFont="1" applyBorder="1" applyAlignment="1">
      <alignment horizontal="center"/>
    </xf>
    <xf numFmtId="0" fontId="4" fillId="0" borderId="63" xfId="0" applyFont="1" applyBorder="1"/>
    <xf numFmtId="0" fontId="4" fillId="0" borderId="67" xfId="0" applyFont="1" applyBorder="1" applyAlignment="1">
      <alignment horizontal="center"/>
    </xf>
    <xf numFmtId="0" fontId="4" fillId="0" borderId="68" xfId="0" applyFont="1" applyBorder="1"/>
    <xf numFmtId="0" fontId="4" fillId="0" borderId="69" xfId="0" applyFont="1" applyBorder="1"/>
    <xf numFmtId="0" fontId="4" fillId="0" borderId="70" xfId="0" applyFont="1" applyBorder="1"/>
    <xf numFmtId="164" fontId="4" fillId="0" borderId="64" xfId="0" applyNumberFormat="1" applyFont="1" applyBorder="1"/>
    <xf numFmtId="164" fontId="4" fillId="0" borderId="65" xfId="0" applyNumberFormat="1" applyFont="1" applyBorder="1"/>
    <xf numFmtId="164" fontId="4" fillId="0" borderId="66" xfId="0" applyNumberFormat="1" applyFont="1" applyBorder="1"/>
    <xf numFmtId="164" fontId="1" fillId="0" borderId="71" xfId="0" applyNumberFormat="1" applyFont="1" applyBorder="1"/>
    <xf numFmtId="164" fontId="3" fillId="0" borderId="72" xfId="0" applyNumberFormat="1" applyFont="1" applyBorder="1"/>
    <xf numFmtId="164" fontId="1" fillId="0" borderId="73" xfId="0" applyNumberFormat="1" applyFont="1" applyBorder="1"/>
    <xf numFmtId="0" fontId="1" fillId="0" borderId="12" xfId="0" applyFont="1" applyBorder="1"/>
    <xf numFmtId="0" fontId="1" fillId="0" borderId="74" xfId="0" applyFont="1" applyBorder="1"/>
    <xf numFmtId="0" fontId="1" fillId="0" borderId="75" xfId="0" applyFont="1" applyBorder="1"/>
    <xf numFmtId="0" fontId="4" fillId="0" borderId="8" xfId="0" applyFont="1" applyBorder="1"/>
    <xf numFmtId="164" fontId="4" fillId="0" borderId="63" xfId="0" applyNumberFormat="1" applyFont="1" applyBorder="1"/>
    <xf numFmtId="164" fontId="3" fillId="0" borderId="76" xfId="0" applyNumberFormat="1" applyFont="1" applyBorder="1"/>
    <xf numFmtId="164" fontId="3" fillId="0" borderId="77" xfId="0" applyNumberFormat="1" applyFont="1" applyBorder="1"/>
    <xf numFmtId="0" fontId="1" fillId="0" borderId="40" xfId="0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1" fillId="0" borderId="22" xfId="0" applyNumberFormat="1" applyFont="1" applyBorder="1"/>
    <xf numFmtId="164" fontId="1" fillId="0" borderId="20" xfId="0" applyNumberFormat="1" applyFont="1" applyBorder="1"/>
    <xf numFmtId="164" fontId="4" fillId="0" borderId="79" xfId="0" applyNumberFormat="1" applyFont="1" applyBorder="1"/>
    <xf numFmtId="164" fontId="4" fillId="0" borderId="80" xfId="0" applyNumberFormat="1" applyFont="1" applyBorder="1"/>
    <xf numFmtId="164" fontId="1" fillId="0" borderId="79" xfId="0" applyNumberFormat="1" applyFont="1" applyBorder="1"/>
    <xf numFmtId="0" fontId="1" fillId="0" borderId="81" xfId="0" applyFont="1" applyBorder="1"/>
    <xf numFmtId="164" fontId="4" fillId="0" borderId="82" xfId="0" applyNumberFormat="1" applyFont="1" applyBorder="1"/>
    <xf numFmtId="0" fontId="1" fillId="0" borderId="83" xfId="0" applyFont="1" applyBorder="1"/>
    <xf numFmtId="0" fontId="1" fillId="0" borderId="45" xfId="0" applyFont="1" applyBorder="1"/>
    <xf numFmtId="164" fontId="1" fillId="0" borderId="80" xfId="0" applyNumberFormat="1" applyFont="1" applyBorder="1"/>
    <xf numFmtId="0" fontId="1" fillId="0" borderId="58" xfId="0" applyFont="1" applyBorder="1"/>
    <xf numFmtId="0" fontId="4" fillId="0" borderId="58" xfId="0" applyFont="1" applyBorder="1"/>
    <xf numFmtId="0" fontId="1" fillId="0" borderId="84" xfId="0" applyFont="1" applyBorder="1"/>
    <xf numFmtId="164" fontId="1" fillId="0" borderId="85" xfId="0" applyNumberFormat="1" applyFont="1" applyBorder="1"/>
    <xf numFmtId="164" fontId="3" fillId="0" borderId="86" xfId="0" applyNumberFormat="1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0" fontId="1" fillId="0" borderId="57" xfId="0" applyFont="1" applyBorder="1"/>
    <xf numFmtId="0" fontId="1" fillId="0" borderId="59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87" xfId="0" applyFont="1" applyBorder="1"/>
    <xf numFmtId="0" fontId="3" fillId="2" borderId="3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164" fontId="4" fillId="0" borderId="68" xfId="0" applyNumberFormat="1" applyFont="1" applyBorder="1"/>
    <xf numFmtId="165" fontId="4" fillId="0" borderId="68" xfId="0" applyNumberFormat="1" applyFont="1" applyBorder="1"/>
    <xf numFmtId="0" fontId="7" fillId="0" borderId="0" xfId="0" applyFont="1"/>
    <xf numFmtId="0" fontId="3" fillId="0" borderId="68" xfId="0" applyFont="1" applyBorder="1"/>
    <xf numFmtId="164" fontId="3" fillId="0" borderId="68" xfId="0" applyNumberFormat="1" applyFont="1" applyBorder="1"/>
    <xf numFmtId="165" fontId="4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9" fillId="0" borderId="0" xfId="0" applyFont="1"/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0" fillId="0" borderId="1" xfId="0" applyFont="1" applyBorder="1"/>
    <xf numFmtId="166" fontId="1" fillId="0" borderId="0" xfId="0" applyNumberFormat="1" applyFont="1"/>
    <xf numFmtId="0" fontId="3" fillId="2" borderId="68" xfId="0" applyFont="1" applyFill="1" applyBorder="1" applyAlignment="1">
      <alignment horizontal="center"/>
    </xf>
    <xf numFmtId="49" fontId="4" fillId="0" borderId="68" xfId="0" applyNumberFormat="1" applyFont="1" applyBorder="1"/>
    <xf numFmtId="166" fontId="4" fillId="0" borderId="68" xfId="0" applyNumberFormat="1" applyFont="1" applyBorder="1"/>
    <xf numFmtId="166" fontId="4" fillId="0" borderId="0" xfId="0" applyNumberFormat="1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1" fillId="0" borderId="0" xfId="0" applyFont="1" applyAlignment="1">
      <alignment wrapText="1"/>
    </xf>
    <xf numFmtId="166" fontId="11" fillId="0" borderId="0" xfId="0" applyNumberFormat="1" applyFont="1" applyAlignment="1">
      <alignment wrapText="1"/>
    </xf>
    <xf numFmtId="164" fontId="11" fillId="0" borderId="0" xfId="0" applyNumberFormat="1" applyFont="1" applyAlignment="1">
      <alignment wrapTex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left" wrapText="1"/>
    </xf>
    <xf numFmtId="166" fontId="11" fillId="0" borderId="0" xfId="0" applyNumberFormat="1" applyFont="1"/>
    <xf numFmtId="0" fontId="13" fillId="0" borderId="0" xfId="0" applyFont="1" applyAlignment="1">
      <alignment wrapText="1"/>
    </xf>
    <xf numFmtId="166" fontId="13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left" wrapText="1"/>
    </xf>
    <xf numFmtId="166" fontId="13" fillId="0" borderId="0" xfId="0" applyNumberFormat="1" applyFont="1"/>
    <xf numFmtId="165" fontId="11" fillId="0" borderId="0" xfId="0" applyNumberFormat="1" applyFont="1" applyAlignment="1">
      <alignment wrapText="1"/>
    </xf>
    <xf numFmtId="165" fontId="13" fillId="0" borderId="0" xfId="0" applyNumberFormat="1" applyFont="1" applyAlignment="1">
      <alignment wrapText="1"/>
    </xf>
    <xf numFmtId="166" fontId="3" fillId="0" borderId="0" xfId="0" applyNumberFormat="1" applyFont="1"/>
    <xf numFmtId="0" fontId="15" fillId="0" borderId="0" xfId="0" applyFont="1"/>
    <xf numFmtId="164" fontId="0" fillId="0" borderId="0" xfId="0" applyNumberFormat="1"/>
    <xf numFmtId="0" fontId="16" fillId="0" borderId="68" xfId="0" applyFont="1" applyBorder="1"/>
    <xf numFmtId="166" fontId="16" fillId="0" borderId="68" xfId="0" applyNumberFormat="1" applyFont="1" applyBorder="1"/>
    <xf numFmtId="164" fontId="16" fillId="0" borderId="68" xfId="0" applyNumberFormat="1" applyFont="1" applyBorder="1"/>
    <xf numFmtId="0" fontId="17" fillId="0" borderId="68" xfId="0" applyFont="1" applyBorder="1"/>
    <xf numFmtId="0" fontId="6" fillId="0" borderId="27" xfId="0" applyFont="1" applyBorder="1" applyAlignment="1">
      <alignment wrapText="1"/>
    </xf>
    <xf numFmtId="0" fontId="6" fillId="0" borderId="28" xfId="0" applyFont="1" applyBorder="1" applyAlignment="1">
      <alignment wrapText="1"/>
    </xf>
    <xf numFmtId="0" fontId="6" fillId="0" borderId="29" xfId="0" applyFont="1" applyBorder="1" applyAlignment="1">
      <alignment wrapText="1"/>
    </xf>
    <xf numFmtId="0" fontId="4" fillId="0" borderId="27" xfId="0" applyFont="1" applyBorder="1" applyAlignment="1">
      <alignment wrapText="1"/>
    </xf>
    <xf numFmtId="0" fontId="1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88" xfId="0" applyFont="1" applyBorder="1" applyAlignment="1">
      <alignment wrapText="1"/>
    </xf>
    <xf numFmtId="0" fontId="1" fillId="0" borderId="11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B08C4-AC15-4542-A547-B72B0F13A8E9}">
  <dimension ref="A1:AA41"/>
  <sheetViews>
    <sheetView view="pageBreakPreview" zoomScaleNormal="100" zoomScaleSheetLayoutView="100" workbookViewId="0">
      <selection activeCell="I21" sqref="I21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9"/>
      <c r="C1" s="9"/>
      <c r="D1" s="9"/>
      <c r="E1" s="9"/>
      <c r="F1" s="10" t="s">
        <v>2</v>
      </c>
      <c r="G1" s="9"/>
      <c r="H1" s="9"/>
      <c r="I1" s="9"/>
      <c r="J1" s="9"/>
      <c r="W1">
        <v>30.126000000000001</v>
      </c>
    </row>
    <row r="2" spans="1:23" ht="30" customHeight="1" thickTop="1" x14ac:dyDescent="0.25">
      <c r="A2" s="8"/>
      <c r="B2" s="173" t="s">
        <v>0</v>
      </c>
      <c r="C2" s="174"/>
      <c r="D2" s="174"/>
      <c r="E2" s="174"/>
      <c r="F2" s="174"/>
      <c r="G2" s="174"/>
      <c r="H2" s="174"/>
      <c r="I2" s="174"/>
      <c r="J2" s="175"/>
    </row>
    <row r="3" spans="1:23" ht="18" customHeight="1" x14ac:dyDescent="0.25">
      <c r="A3" s="8"/>
      <c r="B3" s="29" t="s">
        <v>4</v>
      </c>
      <c r="C3" s="30"/>
      <c r="D3" s="31"/>
      <c r="E3" s="31"/>
      <c r="F3" s="31"/>
      <c r="G3" s="12"/>
      <c r="H3" s="12"/>
      <c r="I3" s="32" t="s">
        <v>3</v>
      </c>
      <c r="J3" s="25"/>
    </row>
    <row r="4" spans="1:23" ht="18" customHeight="1" x14ac:dyDescent="0.25">
      <c r="A4" s="8"/>
      <c r="B4" s="18"/>
      <c r="C4" s="15"/>
      <c r="D4" s="12"/>
      <c r="E4" s="12"/>
      <c r="F4" s="12"/>
      <c r="G4" s="12"/>
      <c r="H4" s="12"/>
      <c r="I4" s="32" t="s">
        <v>5</v>
      </c>
      <c r="J4" s="25"/>
    </row>
    <row r="5" spans="1:23" ht="18" customHeight="1" thickBot="1" x14ac:dyDescent="0.3">
      <c r="A5" s="8"/>
      <c r="B5" s="33" t="s">
        <v>6</v>
      </c>
      <c r="C5" s="15"/>
      <c r="D5" s="12"/>
      <c r="E5" s="12"/>
      <c r="F5" s="34" t="s">
        <v>7</v>
      </c>
      <c r="G5" s="12"/>
      <c r="H5" s="12"/>
      <c r="I5" s="32" t="s">
        <v>8</v>
      </c>
      <c r="J5" s="35" t="s">
        <v>9</v>
      </c>
    </row>
    <row r="6" spans="1:23" ht="24.95" customHeight="1" thickTop="1" x14ac:dyDescent="0.25">
      <c r="A6" s="8"/>
      <c r="B6" s="176" t="s">
        <v>10</v>
      </c>
      <c r="C6" s="177"/>
      <c r="D6" s="177"/>
      <c r="E6" s="177"/>
      <c r="F6" s="177"/>
      <c r="G6" s="177"/>
      <c r="H6" s="177"/>
      <c r="I6" s="177"/>
      <c r="J6" s="178"/>
    </row>
    <row r="7" spans="1:23" ht="18" customHeight="1" x14ac:dyDescent="0.25">
      <c r="A7" s="8"/>
      <c r="B7" s="44" t="s">
        <v>13</v>
      </c>
      <c r="C7" s="37"/>
      <c r="D7" s="13"/>
      <c r="E7" s="13"/>
      <c r="F7" s="13"/>
      <c r="G7" s="45" t="s">
        <v>14</v>
      </c>
      <c r="H7" s="13"/>
      <c r="I7" s="23"/>
      <c r="J7" s="38"/>
    </row>
    <row r="8" spans="1:23" ht="20.100000000000001" customHeight="1" x14ac:dyDescent="0.25">
      <c r="A8" s="8"/>
      <c r="B8" s="179" t="s">
        <v>11</v>
      </c>
      <c r="C8" s="180"/>
      <c r="D8" s="180"/>
      <c r="E8" s="180"/>
      <c r="F8" s="180"/>
      <c r="G8" s="180"/>
      <c r="H8" s="180"/>
      <c r="I8" s="180"/>
      <c r="J8" s="181"/>
    </row>
    <row r="9" spans="1:23" ht="18" customHeight="1" x14ac:dyDescent="0.25">
      <c r="A9" s="8"/>
      <c r="B9" s="33" t="s">
        <v>13</v>
      </c>
      <c r="C9" s="15"/>
      <c r="D9" s="12"/>
      <c r="E9" s="12"/>
      <c r="F9" s="12"/>
      <c r="G9" s="34" t="s">
        <v>14</v>
      </c>
      <c r="H9" s="12"/>
      <c r="I9" s="22"/>
      <c r="J9" s="25"/>
    </row>
    <row r="10" spans="1:23" ht="20.100000000000001" customHeight="1" x14ac:dyDescent="0.25">
      <c r="A10" s="8"/>
      <c r="B10" s="179" t="s">
        <v>12</v>
      </c>
      <c r="C10" s="180"/>
      <c r="D10" s="180"/>
      <c r="E10" s="180"/>
      <c r="F10" s="180"/>
      <c r="G10" s="180"/>
      <c r="H10" s="180"/>
      <c r="I10" s="180"/>
      <c r="J10" s="181"/>
    </row>
    <row r="11" spans="1:23" ht="18" customHeight="1" thickBot="1" x14ac:dyDescent="0.3">
      <c r="A11" s="8"/>
      <c r="B11" s="33" t="s">
        <v>13</v>
      </c>
      <c r="C11" s="15"/>
      <c r="D11" s="12"/>
      <c r="E11" s="12"/>
      <c r="F11" s="12"/>
      <c r="G11" s="34" t="s">
        <v>14</v>
      </c>
      <c r="H11" s="12"/>
      <c r="I11" s="22"/>
      <c r="J11" s="25"/>
    </row>
    <row r="12" spans="1:23" ht="18" customHeight="1" thickTop="1" x14ac:dyDescent="0.25">
      <c r="A12" s="8"/>
      <c r="B12" s="39"/>
      <c r="C12" s="40"/>
      <c r="D12" s="41"/>
      <c r="E12" s="41"/>
      <c r="F12" s="41"/>
      <c r="G12" s="41"/>
      <c r="H12" s="41"/>
      <c r="I12" s="42"/>
      <c r="J12" s="43"/>
    </row>
    <row r="13" spans="1:23" ht="18" customHeight="1" thickBot="1" x14ac:dyDescent="0.3">
      <c r="A13" s="8"/>
      <c r="B13" s="36"/>
      <c r="C13" s="37"/>
      <c r="D13" s="13"/>
      <c r="E13" s="13"/>
      <c r="F13" s="13"/>
      <c r="G13" s="13"/>
      <c r="H13" s="13"/>
      <c r="I13" s="23"/>
      <c r="J13" s="38"/>
    </row>
    <row r="14" spans="1:23" ht="18" customHeight="1" thickTop="1" x14ac:dyDescent="0.25">
      <c r="A14" s="8"/>
      <c r="B14" s="46" t="s">
        <v>15</v>
      </c>
      <c r="C14" s="74" t="s">
        <v>1</v>
      </c>
      <c r="D14" s="75" t="s">
        <v>44</v>
      </c>
      <c r="E14" s="76" t="s">
        <v>45</v>
      </c>
      <c r="F14" s="74" t="s">
        <v>46</v>
      </c>
      <c r="G14" s="46" t="s">
        <v>22</v>
      </c>
      <c r="H14" s="40"/>
      <c r="I14" s="42"/>
      <c r="J14" s="43"/>
    </row>
    <row r="15" spans="1:23" ht="18" customHeight="1" x14ac:dyDescent="0.25">
      <c r="A15" s="8"/>
      <c r="B15" s="81">
        <v>1</v>
      </c>
      <c r="C15" s="82" t="s">
        <v>16</v>
      </c>
      <c r="D15" s="83"/>
      <c r="E15" s="84"/>
      <c r="F15" s="82"/>
      <c r="G15" s="47">
        <v>7</v>
      </c>
      <c r="H15" s="49" t="s">
        <v>23</v>
      </c>
      <c r="I15" s="23"/>
      <c r="J15" s="51">
        <v>0</v>
      </c>
    </row>
    <row r="16" spans="1:23" ht="18" customHeight="1" x14ac:dyDescent="0.25">
      <c r="A16" s="8"/>
      <c r="B16" s="79">
        <v>2</v>
      </c>
      <c r="C16" s="80" t="s">
        <v>17</v>
      </c>
      <c r="D16" s="85"/>
      <c r="E16" s="86"/>
      <c r="F16" s="95"/>
      <c r="G16" s="98"/>
      <c r="H16" s="109"/>
      <c r="I16" s="111"/>
      <c r="J16" s="104"/>
    </row>
    <row r="17" spans="1:26" ht="18" customHeight="1" x14ac:dyDescent="0.25">
      <c r="A17" s="8"/>
      <c r="B17" s="53">
        <v>3</v>
      </c>
      <c r="C17" s="56" t="s">
        <v>18</v>
      </c>
      <c r="D17" s="77">
        <f>'Rekap 6365'!B12</f>
        <v>0</v>
      </c>
      <c r="E17" s="78">
        <f>'Rekap 6365'!C12</f>
        <v>0</v>
      </c>
      <c r="F17" s="70">
        <f>'Rekap 6365'!D12</f>
        <v>0</v>
      </c>
      <c r="G17" s="47">
        <v>8</v>
      </c>
      <c r="H17" s="57" t="s">
        <v>24</v>
      </c>
      <c r="I17" s="111"/>
      <c r="J17" s="104">
        <f>'SO 6365'!Z84</f>
        <v>0</v>
      </c>
    </row>
    <row r="18" spans="1:26" ht="18" customHeight="1" x14ac:dyDescent="0.25">
      <c r="A18" s="8"/>
      <c r="B18" s="47">
        <v>4</v>
      </c>
      <c r="C18" s="57" t="s">
        <v>19</v>
      </c>
      <c r="D18" s="61"/>
      <c r="E18" s="60"/>
      <c r="F18" s="63"/>
      <c r="G18" s="47">
        <v>9</v>
      </c>
      <c r="H18" s="57" t="s">
        <v>25</v>
      </c>
      <c r="I18" s="111"/>
      <c r="J18" s="104">
        <f>'SO 6365'!Y84</f>
        <v>0</v>
      </c>
    </row>
    <row r="19" spans="1:26" ht="18" customHeight="1" x14ac:dyDescent="0.25">
      <c r="A19" s="8"/>
      <c r="B19" s="47">
        <v>5</v>
      </c>
      <c r="C19" s="57" t="s">
        <v>20</v>
      </c>
      <c r="D19" s="61"/>
      <c r="E19" s="60"/>
      <c r="F19" s="63"/>
      <c r="G19" s="98"/>
      <c r="H19" s="109"/>
      <c r="I19" s="111"/>
      <c r="J19" s="110"/>
    </row>
    <row r="20" spans="1:26" ht="18" customHeight="1" thickBot="1" x14ac:dyDescent="0.3">
      <c r="A20" s="8"/>
      <c r="B20" s="47">
        <v>6</v>
      </c>
      <c r="C20" s="58" t="s">
        <v>21</v>
      </c>
      <c r="D20" s="62"/>
      <c r="E20" s="90"/>
      <c r="F20" s="96">
        <f>SUM(F15:F19)</f>
        <v>0</v>
      </c>
      <c r="G20" s="47">
        <v>10</v>
      </c>
      <c r="H20" s="57" t="s">
        <v>21</v>
      </c>
      <c r="I20" s="113"/>
      <c r="J20" s="89">
        <f>SUM(J15:J19)</f>
        <v>0</v>
      </c>
    </row>
    <row r="21" spans="1:26" ht="18" customHeight="1" thickTop="1" x14ac:dyDescent="0.25">
      <c r="A21" s="8"/>
      <c r="B21" s="52" t="s">
        <v>33</v>
      </c>
      <c r="C21" s="55" t="s">
        <v>34</v>
      </c>
      <c r="D21" s="59"/>
      <c r="E21" s="14"/>
      <c r="F21" s="88"/>
      <c r="G21" s="52" t="s">
        <v>40</v>
      </c>
      <c r="H21" s="48" t="s">
        <v>34</v>
      </c>
      <c r="I21" s="23"/>
      <c r="J21" s="114"/>
    </row>
    <row r="22" spans="1:26" ht="18" customHeight="1" x14ac:dyDescent="0.25">
      <c r="A22" s="8"/>
      <c r="B22" s="53">
        <v>11</v>
      </c>
      <c r="C22" s="49" t="s">
        <v>35</v>
      </c>
      <c r="D22" s="69"/>
      <c r="E22" s="72" t="s">
        <v>38</v>
      </c>
      <c r="F22" s="70">
        <f>((F15*U22*0)+(F16*V22*0)+(F17*W22*0))/100</f>
        <v>0</v>
      </c>
      <c r="G22" s="53">
        <v>16</v>
      </c>
      <c r="H22" s="56" t="s">
        <v>41</v>
      </c>
      <c r="I22" s="112" t="s">
        <v>38</v>
      </c>
      <c r="J22" s="103">
        <f>((F15*X22*0)+(F16*Y22*0)+(F17*Z22*0))/100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8"/>
      <c r="B23" s="47">
        <v>12</v>
      </c>
      <c r="C23" s="50" t="s">
        <v>36</v>
      </c>
      <c r="D23" s="54"/>
      <c r="E23" s="72" t="s">
        <v>39</v>
      </c>
      <c r="F23" s="63">
        <f>((F15*U23*0)+(F16*V23*0)+(F17*W23*0))/100</f>
        <v>0</v>
      </c>
      <c r="G23" s="47">
        <v>17</v>
      </c>
      <c r="H23" s="57" t="s">
        <v>42</v>
      </c>
      <c r="I23" s="112" t="s">
        <v>38</v>
      </c>
      <c r="J23" s="104">
        <f>((F15*X23*0)+(F16*Y23*0)+(F17*Z23*0))/100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8"/>
      <c r="B24" s="47">
        <v>13</v>
      </c>
      <c r="C24" s="50" t="s">
        <v>37</v>
      </c>
      <c r="D24" s="54"/>
      <c r="E24" s="72" t="s">
        <v>38</v>
      </c>
      <c r="F24" s="63">
        <f>((F15*U24*0)+(F16*V24*0)+(F17*W24*0))/100</f>
        <v>0</v>
      </c>
      <c r="G24" s="47">
        <v>18</v>
      </c>
      <c r="H24" s="57" t="s">
        <v>43</v>
      </c>
      <c r="I24" s="112" t="s">
        <v>39</v>
      </c>
      <c r="J24" s="104">
        <f>((F15*X24*0)+(F16*Y24*0)+(F17*Z24*0))/100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8"/>
      <c r="B25" s="47">
        <v>14</v>
      </c>
      <c r="C25" s="15"/>
      <c r="D25" s="54"/>
      <c r="E25" s="73"/>
      <c r="F25" s="71"/>
      <c r="G25" s="47">
        <v>19</v>
      </c>
      <c r="H25" s="109"/>
      <c r="I25" s="111"/>
      <c r="J25" s="110"/>
    </row>
    <row r="26" spans="1:26" ht="18" customHeight="1" thickBot="1" x14ac:dyDescent="0.3">
      <c r="A26" s="8"/>
      <c r="B26" s="47">
        <v>15</v>
      </c>
      <c r="C26" s="50"/>
      <c r="D26" s="54"/>
      <c r="E26" s="54"/>
      <c r="F26" s="97"/>
      <c r="G26" s="47">
        <v>20</v>
      </c>
      <c r="H26" s="57" t="s">
        <v>21</v>
      </c>
      <c r="I26" s="113"/>
      <c r="J26" s="89">
        <f>SUM(J22:J25)+SUM(F22:F25)</f>
        <v>0</v>
      </c>
    </row>
    <row r="27" spans="1:26" ht="18" customHeight="1" thickTop="1" x14ac:dyDescent="0.25">
      <c r="A27" s="8"/>
      <c r="B27" s="91"/>
      <c r="C27" s="125" t="s">
        <v>49</v>
      </c>
      <c r="D27" s="118"/>
      <c r="E27" s="92"/>
      <c r="F27" s="24"/>
      <c r="G27" s="99" t="s">
        <v>26</v>
      </c>
      <c r="H27" s="94" t="s">
        <v>27</v>
      </c>
      <c r="I27" s="23"/>
      <c r="J27" s="26"/>
    </row>
    <row r="28" spans="1:26" ht="18" customHeight="1" x14ac:dyDescent="0.25">
      <c r="A28" s="8"/>
      <c r="B28" s="21"/>
      <c r="C28" s="116"/>
      <c r="D28" s="119"/>
      <c r="E28" s="17"/>
      <c r="F28" s="8"/>
      <c r="G28" s="79">
        <v>21</v>
      </c>
      <c r="H28" s="80" t="s">
        <v>28</v>
      </c>
      <c r="I28" s="106"/>
      <c r="J28" s="87">
        <f>F20+J20+F26+J26</f>
        <v>0</v>
      </c>
    </row>
    <row r="29" spans="1:26" ht="18" customHeight="1" x14ac:dyDescent="0.25">
      <c r="A29" s="8"/>
      <c r="B29" s="64"/>
      <c r="C29" s="117"/>
      <c r="D29" s="120"/>
      <c r="E29" s="17"/>
      <c r="F29" s="8"/>
      <c r="G29" s="53">
        <v>22</v>
      </c>
      <c r="H29" s="56" t="s">
        <v>29</v>
      </c>
      <c r="I29" s="107">
        <f>J28-SUM('SO 6365'!K9:'SO 6365'!K83)</f>
        <v>0</v>
      </c>
      <c r="J29" s="103">
        <f>ROUND(((ROUND(I29,2)*20)*1/100),2)</f>
        <v>0</v>
      </c>
    </row>
    <row r="30" spans="1:26" ht="18" customHeight="1" x14ac:dyDescent="0.25">
      <c r="A30" s="8"/>
      <c r="B30" s="18"/>
      <c r="C30" s="109"/>
      <c r="D30" s="111"/>
      <c r="E30" s="17"/>
      <c r="F30" s="8"/>
      <c r="G30" s="47">
        <v>23</v>
      </c>
      <c r="H30" s="57" t="s">
        <v>30</v>
      </c>
      <c r="I30" s="72">
        <f>SUM('SO 6365'!K9:'SO 6365'!K83)</f>
        <v>0</v>
      </c>
      <c r="J30" s="104">
        <f>ROUND(((ROUND(I30,2)*0)/100),2)</f>
        <v>0</v>
      </c>
    </row>
    <row r="31" spans="1:26" ht="18" customHeight="1" x14ac:dyDescent="0.25">
      <c r="A31" s="8"/>
      <c r="B31" s="19"/>
      <c r="C31" s="121"/>
      <c r="D31" s="122"/>
      <c r="E31" s="17"/>
      <c r="F31" s="8"/>
      <c r="G31" s="79">
        <v>24</v>
      </c>
      <c r="H31" s="80" t="s">
        <v>31</v>
      </c>
      <c r="I31" s="102"/>
      <c r="J31" s="115">
        <f>SUM(J28:J30)</f>
        <v>0</v>
      </c>
    </row>
    <row r="32" spans="1:26" ht="18" customHeight="1" thickBot="1" x14ac:dyDescent="0.3">
      <c r="A32" s="8"/>
      <c r="B32" s="36"/>
      <c r="C32" s="1"/>
      <c r="D32" s="108"/>
      <c r="E32" s="65"/>
      <c r="F32" s="66"/>
      <c r="G32" s="53" t="s">
        <v>32</v>
      </c>
      <c r="H32" s="1"/>
      <c r="I32" s="108"/>
      <c r="J32" s="105"/>
    </row>
    <row r="33" spans="1:10" ht="18" customHeight="1" thickTop="1" x14ac:dyDescent="0.25">
      <c r="A33" s="8"/>
      <c r="B33" s="91"/>
      <c r="C33" s="92"/>
      <c r="D33" s="123" t="s">
        <v>47</v>
      </c>
      <c r="E33" s="68"/>
      <c r="F33" s="93"/>
      <c r="G33" s="100">
        <v>26</v>
      </c>
      <c r="H33" s="124" t="s">
        <v>48</v>
      </c>
      <c r="I33" s="24"/>
      <c r="J33" s="101"/>
    </row>
    <row r="34" spans="1:10" ht="18" customHeight="1" x14ac:dyDescent="0.25">
      <c r="A34" s="8"/>
      <c r="B34" s="20"/>
      <c r="C34" s="16"/>
      <c r="D34" s="11"/>
      <c r="E34" s="11"/>
      <c r="F34" s="11"/>
      <c r="G34" s="11"/>
      <c r="H34" s="11"/>
      <c r="I34" s="24"/>
      <c r="J34" s="27"/>
    </row>
    <row r="35" spans="1:10" ht="18" customHeight="1" x14ac:dyDescent="0.25">
      <c r="A35" s="8"/>
      <c r="B35" s="21"/>
      <c r="C35" s="17"/>
      <c r="D35" s="3"/>
      <c r="E35" s="3"/>
      <c r="F35" s="3"/>
      <c r="G35" s="3"/>
      <c r="H35" s="3"/>
      <c r="I35" s="8"/>
      <c r="J35" s="28"/>
    </row>
    <row r="36" spans="1:10" ht="18" customHeight="1" x14ac:dyDescent="0.25">
      <c r="A36" s="8"/>
      <c r="B36" s="21"/>
      <c r="C36" s="17"/>
      <c r="D36" s="3"/>
      <c r="E36" s="3"/>
      <c r="F36" s="3"/>
      <c r="G36" s="3"/>
      <c r="H36" s="3"/>
      <c r="I36" s="8"/>
      <c r="J36" s="28"/>
    </row>
    <row r="37" spans="1:10" ht="18" customHeight="1" x14ac:dyDescent="0.25">
      <c r="A37" s="8"/>
      <c r="B37" s="21"/>
      <c r="C37" s="17"/>
      <c r="D37" s="3"/>
      <c r="E37" s="3"/>
      <c r="F37" s="3"/>
      <c r="G37" s="3"/>
      <c r="H37" s="3"/>
      <c r="I37" s="8"/>
      <c r="J37" s="28"/>
    </row>
    <row r="38" spans="1:10" ht="18" customHeight="1" x14ac:dyDescent="0.25">
      <c r="A38" s="8"/>
      <c r="B38" s="21"/>
      <c r="C38" s="17"/>
      <c r="D38" s="3"/>
      <c r="E38" s="3"/>
      <c r="F38" s="3"/>
      <c r="G38" s="3"/>
      <c r="H38" s="3"/>
      <c r="I38" s="8"/>
      <c r="J38" s="28"/>
    </row>
    <row r="39" spans="1:10" ht="18" customHeight="1" x14ac:dyDescent="0.25">
      <c r="A39" s="8"/>
      <c r="B39" s="21"/>
      <c r="C39" s="17"/>
      <c r="D39" s="3"/>
      <c r="E39" s="3"/>
      <c r="F39" s="3"/>
      <c r="G39" s="3"/>
      <c r="H39" s="3"/>
      <c r="I39" s="8"/>
      <c r="J39" s="28"/>
    </row>
    <row r="40" spans="1:10" ht="18" customHeight="1" thickBot="1" x14ac:dyDescent="0.3">
      <c r="A40" s="8"/>
      <c r="B40" s="64"/>
      <c r="C40" s="65"/>
      <c r="D40" s="9"/>
      <c r="E40" s="9"/>
      <c r="F40" s="9"/>
      <c r="G40" s="9"/>
      <c r="H40" s="9"/>
      <c r="I40" s="66"/>
      <c r="J40" s="67"/>
    </row>
    <row r="41" spans="1:10" ht="15.75" thickTop="1" x14ac:dyDescent="0.25">
      <c r="A41" s="8"/>
      <c r="B41" s="68"/>
      <c r="C41" s="68"/>
      <c r="D41" s="68"/>
      <c r="E41" s="68"/>
      <c r="F41" s="68"/>
      <c r="G41" s="68"/>
      <c r="H41" s="68"/>
      <c r="I41" s="68"/>
      <c r="J41" s="6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0A036-489A-4DD7-BA27-B5AAB9D481FD}">
  <dimension ref="A1:Z500"/>
  <sheetViews>
    <sheetView view="pageBreakPreview" zoomScaleNormal="100" zoomScaleSheetLayoutView="100"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35.1" customHeight="1" x14ac:dyDescent="0.25">
      <c r="A1" s="182" t="s">
        <v>10</v>
      </c>
      <c r="B1" s="183"/>
      <c r="C1" s="183"/>
      <c r="D1" s="184"/>
      <c r="E1" s="6" t="s">
        <v>7</v>
      </c>
      <c r="F1" s="7"/>
      <c r="W1">
        <v>30.126000000000001</v>
      </c>
    </row>
    <row r="2" spans="1:26" ht="20.100000000000001" customHeight="1" x14ac:dyDescent="0.25">
      <c r="A2" s="182" t="s">
        <v>11</v>
      </c>
      <c r="B2" s="183"/>
      <c r="C2" s="183"/>
      <c r="D2" s="184"/>
      <c r="E2" s="6" t="s">
        <v>5</v>
      </c>
      <c r="F2" s="7"/>
    </row>
    <row r="3" spans="1:26" ht="20.100000000000001" customHeight="1" x14ac:dyDescent="0.25">
      <c r="A3" s="182" t="s">
        <v>12</v>
      </c>
      <c r="B3" s="183"/>
      <c r="C3" s="183"/>
      <c r="D3" s="184"/>
      <c r="E3" s="6" t="s">
        <v>53</v>
      </c>
      <c r="F3" s="7"/>
    </row>
    <row r="4" spans="1:26" x14ac:dyDescent="0.25">
      <c r="A4" s="5" t="s">
        <v>0</v>
      </c>
      <c r="B4" s="3"/>
      <c r="C4" s="3"/>
      <c r="D4" s="3"/>
      <c r="E4" s="3"/>
      <c r="F4" s="3"/>
    </row>
    <row r="5" spans="1:26" x14ac:dyDescent="0.25">
      <c r="A5" s="5" t="s">
        <v>4</v>
      </c>
      <c r="B5" s="3"/>
      <c r="C5" s="3"/>
      <c r="D5" s="3"/>
      <c r="E5" s="3"/>
      <c r="F5" s="3"/>
    </row>
    <row r="6" spans="1:26" x14ac:dyDescent="0.25">
      <c r="A6" s="3"/>
      <c r="B6" s="3"/>
      <c r="C6" s="3"/>
      <c r="D6" s="3"/>
      <c r="E6" s="3"/>
      <c r="F6" s="3"/>
    </row>
    <row r="7" spans="1:26" x14ac:dyDescent="0.25">
      <c r="A7" s="3"/>
      <c r="B7" s="3"/>
      <c r="C7" s="3"/>
      <c r="D7" s="3"/>
      <c r="E7" s="3"/>
      <c r="F7" s="3"/>
    </row>
    <row r="8" spans="1:26" x14ac:dyDescent="0.25">
      <c r="A8" s="4" t="s">
        <v>54</v>
      </c>
      <c r="B8" s="3"/>
      <c r="C8" s="3"/>
      <c r="D8" s="3"/>
      <c r="E8" s="3"/>
      <c r="F8" s="3"/>
    </row>
    <row r="9" spans="1:26" x14ac:dyDescent="0.25">
      <c r="A9" s="126" t="s">
        <v>50</v>
      </c>
      <c r="B9" s="126" t="s">
        <v>44</v>
      </c>
      <c r="C9" s="126" t="s">
        <v>45</v>
      </c>
      <c r="D9" s="126" t="s">
        <v>21</v>
      </c>
      <c r="E9" s="126" t="s">
        <v>51</v>
      </c>
      <c r="F9" s="126" t="s">
        <v>52</v>
      </c>
    </row>
    <row r="10" spans="1:26" x14ac:dyDescent="0.25">
      <c r="A10" s="132" t="s">
        <v>55</v>
      </c>
      <c r="B10" s="133"/>
      <c r="C10" s="129"/>
      <c r="D10" s="129"/>
      <c r="E10" s="130"/>
      <c r="F10" s="130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</row>
    <row r="11" spans="1:26" x14ac:dyDescent="0.25">
      <c r="A11" s="56" t="s">
        <v>56</v>
      </c>
      <c r="B11" s="70">
        <f>'SO 6365'!L81</f>
        <v>0</v>
      </c>
      <c r="C11" s="70">
        <f>'SO 6365'!M81</f>
        <v>0</v>
      </c>
      <c r="D11" s="70">
        <f>'SO 6365'!I81</f>
        <v>0</v>
      </c>
      <c r="E11" s="134">
        <f>'SO 6365'!S81</f>
        <v>8.66</v>
      </c>
      <c r="F11" s="134">
        <f>'SO 6365'!V81</f>
        <v>0</v>
      </c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</row>
    <row r="12" spans="1:26" x14ac:dyDescent="0.25">
      <c r="A12" s="2" t="s">
        <v>55</v>
      </c>
      <c r="B12" s="135">
        <f>'SO 6365'!L83</f>
        <v>0</v>
      </c>
      <c r="C12" s="135">
        <f>'SO 6365'!M83</f>
        <v>0</v>
      </c>
      <c r="D12" s="135">
        <f>'SO 6365'!I83</f>
        <v>0</v>
      </c>
      <c r="E12" s="136">
        <f>'SO 6365'!S83</f>
        <v>8.66</v>
      </c>
      <c r="F12" s="136">
        <f>'SO 6365'!V83</f>
        <v>0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</row>
    <row r="13" spans="1:26" x14ac:dyDescent="0.25">
      <c r="A13" s="1"/>
      <c r="B13" s="128"/>
      <c r="C13" s="128"/>
      <c r="D13" s="128"/>
      <c r="E13" s="127"/>
      <c r="F13" s="127"/>
    </row>
    <row r="14" spans="1:26" x14ac:dyDescent="0.25">
      <c r="A14" s="2" t="s">
        <v>57</v>
      </c>
      <c r="B14" s="135">
        <f>'SO 6365'!L84</f>
        <v>0</v>
      </c>
      <c r="C14" s="135">
        <f>'SO 6365'!M84</f>
        <v>0</v>
      </c>
      <c r="D14" s="135">
        <f>'SO 6365'!I84</f>
        <v>0</v>
      </c>
      <c r="E14" s="136">
        <f>'SO 6365'!S84</f>
        <v>8.66</v>
      </c>
      <c r="F14" s="136">
        <f>'SO 6365'!V84</f>
        <v>0</v>
      </c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</row>
    <row r="15" spans="1:26" x14ac:dyDescent="0.25">
      <c r="A15" s="1"/>
      <c r="B15" s="128"/>
      <c r="C15" s="128"/>
      <c r="D15" s="128"/>
      <c r="E15" s="127"/>
      <c r="F15" s="127"/>
    </row>
    <row r="16" spans="1:26" x14ac:dyDescent="0.25">
      <c r="A16" s="1"/>
      <c r="B16" s="128"/>
      <c r="C16" s="128"/>
      <c r="D16" s="128"/>
      <c r="E16" s="127"/>
      <c r="F16" s="127"/>
    </row>
    <row r="17" spans="1:6" x14ac:dyDescent="0.25">
      <c r="A17" s="1"/>
      <c r="B17" s="128"/>
      <c r="C17" s="128"/>
      <c r="D17" s="128"/>
      <c r="E17" s="127"/>
      <c r="F17" s="127"/>
    </row>
    <row r="18" spans="1:6" x14ac:dyDescent="0.25">
      <c r="A18" s="1"/>
      <c r="B18" s="128"/>
      <c r="C18" s="128"/>
      <c r="D18" s="128"/>
      <c r="E18" s="127"/>
      <c r="F18" s="127"/>
    </row>
    <row r="19" spans="1:6" x14ac:dyDescent="0.25">
      <c r="A19" s="1"/>
      <c r="B19" s="128"/>
      <c r="C19" s="128"/>
      <c r="D19" s="128"/>
      <c r="E19" s="127"/>
      <c r="F19" s="127"/>
    </row>
    <row r="20" spans="1:6" x14ac:dyDescent="0.25">
      <c r="A20" s="1"/>
      <c r="B20" s="128"/>
      <c r="C20" s="128"/>
      <c r="D20" s="128"/>
      <c r="E20" s="127"/>
      <c r="F20" s="127"/>
    </row>
    <row r="21" spans="1:6" x14ac:dyDescent="0.25">
      <c r="A21" s="1"/>
      <c r="B21" s="128"/>
      <c r="C21" s="128"/>
      <c r="D21" s="128"/>
      <c r="E21" s="127"/>
      <c r="F21" s="127"/>
    </row>
    <row r="22" spans="1:6" x14ac:dyDescent="0.25">
      <c r="A22" s="1"/>
      <c r="B22" s="128"/>
      <c r="C22" s="128"/>
      <c r="D22" s="128"/>
      <c r="E22" s="127"/>
      <c r="F22" s="127"/>
    </row>
    <row r="23" spans="1:6" x14ac:dyDescent="0.25">
      <c r="A23" s="1"/>
      <c r="B23" s="128"/>
      <c r="C23" s="128"/>
      <c r="D23" s="128"/>
      <c r="E23" s="127"/>
      <c r="F23" s="127"/>
    </row>
    <row r="24" spans="1:6" x14ac:dyDescent="0.25">
      <c r="A24" s="1"/>
      <c r="B24" s="128"/>
      <c r="C24" s="128"/>
      <c r="D24" s="128"/>
      <c r="E24" s="127"/>
      <c r="F24" s="127"/>
    </row>
    <row r="25" spans="1:6" x14ac:dyDescent="0.25">
      <c r="A25" s="1"/>
      <c r="B25" s="128"/>
      <c r="C25" s="128"/>
      <c r="D25" s="128"/>
      <c r="E25" s="127"/>
      <c r="F25" s="127"/>
    </row>
    <row r="26" spans="1:6" x14ac:dyDescent="0.25">
      <c r="A26" s="1"/>
      <c r="B26" s="128"/>
      <c r="C26" s="128"/>
      <c r="D26" s="128"/>
      <c r="E26" s="127"/>
      <c r="F26" s="127"/>
    </row>
    <row r="27" spans="1:6" x14ac:dyDescent="0.25">
      <c r="A27" s="1"/>
      <c r="B27" s="128"/>
      <c r="C27" s="128"/>
      <c r="D27" s="128"/>
      <c r="E27" s="127"/>
      <c r="F27" s="127"/>
    </row>
    <row r="28" spans="1:6" x14ac:dyDescent="0.25">
      <c r="A28" s="1"/>
      <c r="B28" s="128"/>
      <c r="C28" s="128"/>
      <c r="D28" s="128"/>
      <c r="E28" s="127"/>
      <c r="F28" s="127"/>
    </row>
    <row r="29" spans="1:6" x14ac:dyDescent="0.25">
      <c r="A29" s="1"/>
      <c r="B29" s="128"/>
      <c r="C29" s="128"/>
      <c r="D29" s="128"/>
      <c r="E29" s="127"/>
      <c r="F29" s="127"/>
    </row>
    <row r="30" spans="1:6" x14ac:dyDescent="0.25">
      <c r="A30" s="1"/>
      <c r="B30" s="128"/>
      <c r="C30" s="128"/>
      <c r="D30" s="128"/>
      <c r="E30" s="127"/>
      <c r="F30" s="127"/>
    </row>
    <row r="31" spans="1:6" x14ac:dyDescent="0.25">
      <c r="A31" s="1"/>
      <c r="B31" s="128"/>
      <c r="C31" s="128"/>
      <c r="D31" s="128"/>
      <c r="E31" s="127"/>
      <c r="F31" s="127"/>
    </row>
    <row r="32" spans="1:6" x14ac:dyDescent="0.25">
      <c r="A32" s="1"/>
      <c r="B32" s="128"/>
      <c r="C32" s="128"/>
      <c r="D32" s="128"/>
      <c r="E32" s="127"/>
      <c r="F32" s="127"/>
    </row>
    <row r="33" spans="1:6" x14ac:dyDescent="0.25">
      <c r="A33" s="1"/>
      <c r="B33" s="128"/>
      <c r="C33" s="128"/>
      <c r="D33" s="128"/>
      <c r="E33" s="127"/>
      <c r="F33" s="127"/>
    </row>
    <row r="34" spans="1:6" x14ac:dyDescent="0.25">
      <c r="A34" s="1"/>
      <c r="B34" s="128"/>
      <c r="C34" s="128"/>
      <c r="D34" s="128"/>
      <c r="E34" s="127"/>
      <c r="F34" s="127"/>
    </row>
    <row r="35" spans="1:6" x14ac:dyDescent="0.25">
      <c r="A35" s="1"/>
      <c r="B35" s="128"/>
      <c r="C35" s="128"/>
      <c r="D35" s="128"/>
      <c r="E35" s="127"/>
      <c r="F35" s="127"/>
    </row>
    <row r="36" spans="1:6" x14ac:dyDescent="0.25">
      <c r="A36" s="1"/>
      <c r="B36" s="128"/>
      <c r="C36" s="128"/>
      <c r="D36" s="128"/>
      <c r="E36" s="127"/>
      <c r="F36" s="127"/>
    </row>
    <row r="37" spans="1:6" x14ac:dyDescent="0.25">
      <c r="A37" s="1"/>
      <c r="B37" s="128"/>
      <c r="C37" s="128"/>
      <c r="D37" s="128"/>
      <c r="E37" s="127"/>
      <c r="F37" s="127"/>
    </row>
    <row r="38" spans="1:6" x14ac:dyDescent="0.25">
      <c r="A38" s="1"/>
      <c r="B38" s="128"/>
      <c r="C38" s="128"/>
      <c r="D38" s="128"/>
      <c r="E38" s="127"/>
      <c r="F38" s="127"/>
    </row>
    <row r="39" spans="1:6" x14ac:dyDescent="0.25">
      <c r="A39" s="1"/>
      <c r="B39" s="128"/>
      <c r="C39" s="128"/>
      <c r="D39" s="128"/>
      <c r="E39" s="127"/>
      <c r="F39" s="127"/>
    </row>
    <row r="40" spans="1:6" x14ac:dyDescent="0.25">
      <c r="A40" s="1"/>
      <c r="B40" s="128"/>
      <c r="C40" s="128"/>
      <c r="D40" s="128"/>
      <c r="E40" s="127"/>
      <c r="F40" s="127"/>
    </row>
    <row r="41" spans="1:6" x14ac:dyDescent="0.25">
      <c r="A41" s="1"/>
      <c r="B41" s="128"/>
      <c r="C41" s="128"/>
      <c r="D41" s="128"/>
      <c r="E41" s="127"/>
      <c r="F41" s="127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243FA-D536-4C97-9827-28C815F92B38}">
  <dimension ref="A1:AA84"/>
  <sheetViews>
    <sheetView tabSelected="1" view="pageBreakPreview" zoomScale="80" zoomScaleNormal="100" zoomScaleSheetLayoutView="80" workbookViewId="0">
      <pane ySplit="8" topLeftCell="A67" activePane="bottomLeft" state="frozen"/>
      <selection pane="bottomLeft" activeCell="G16" sqref="G16"/>
    </sheetView>
  </sheetViews>
  <sheetFormatPr defaultColWidth="0" defaultRowHeight="15" x14ac:dyDescent="0.25"/>
  <cols>
    <col min="1" max="1" width="4.7109375" hidden="1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22.2851562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7"/>
      <c r="B1" s="182" t="s">
        <v>10</v>
      </c>
      <c r="C1" s="183"/>
      <c r="D1" s="183"/>
      <c r="E1" s="183"/>
      <c r="F1" s="183"/>
      <c r="G1" s="183"/>
      <c r="H1" s="184"/>
      <c r="I1" s="6" t="s">
        <v>68</v>
      </c>
      <c r="J1" s="7"/>
      <c r="K1" s="3"/>
      <c r="L1" s="3"/>
      <c r="M1" s="3"/>
      <c r="N1" s="3"/>
      <c r="O1" s="3"/>
      <c r="P1" s="5" t="s">
        <v>69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7"/>
      <c r="B2" s="182" t="s">
        <v>11</v>
      </c>
      <c r="C2" s="183"/>
      <c r="D2" s="183"/>
      <c r="E2" s="183"/>
      <c r="F2" s="183"/>
      <c r="G2" s="183"/>
      <c r="H2" s="184"/>
      <c r="I2" s="6" t="s">
        <v>5</v>
      </c>
      <c r="J2" s="7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7"/>
      <c r="B3" s="182" t="s">
        <v>12</v>
      </c>
      <c r="C3" s="183"/>
      <c r="D3" s="183"/>
      <c r="E3" s="183"/>
      <c r="F3" s="183"/>
      <c r="G3" s="183"/>
      <c r="H3" s="184"/>
      <c r="I3" s="6" t="s">
        <v>70</v>
      </c>
      <c r="J3" s="7"/>
      <c r="K3" s="3"/>
      <c r="L3" s="3"/>
      <c r="M3" s="3"/>
      <c r="N3" s="3"/>
      <c r="O3" s="3"/>
      <c r="P3" s="5" t="s">
        <v>9</v>
      </c>
      <c r="Q3" s="1"/>
      <c r="R3" s="1"/>
      <c r="S3" s="3"/>
      <c r="V3" s="3"/>
    </row>
    <row r="4" spans="1:26" x14ac:dyDescent="0.25">
      <c r="A4" s="3"/>
      <c r="B4" s="5" t="s">
        <v>71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140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9"/>
      <c r="B7" s="10" t="s">
        <v>54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"/>
      <c r="R7" s="1"/>
      <c r="S7" s="9"/>
      <c r="V7" s="9"/>
    </row>
    <row r="8" spans="1:26" ht="15.75" x14ac:dyDescent="0.25">
      <c r="A8" s="142" t="s">
        <v>58</v>
      </c>
      <c r="B8" s="142" t="s">
        <v>59</v>
      </c>
      <c r="C8" s="142" t="s">
        <v>60</v>
      </c>
      <c r="D8" s="142" t="s">
        <v>61</v>
      </c>
      <c r="E8" s="142" t="s">
        <v>62</v>
      </c>
      <c r="F8" s="142" t="s">
        <v>63</v>
      </c>
      <c r="G8" s="142" t="s">
        <v>44</v>
      </c>
      <c r="H8" s="142" t="s">
        <v>45</v>
      </c>
      <c r="I8" s="142" t="s">
        <v>64</v>
      </c>
      <c r="J8" s="142"/>
      <c r="K8" s="142"/>
      <c r="L8" s="142"/>
      <c r="M8" s="142"/>
      <c r="N8" s="142"/>
      <c r="O8" s="142"/>
      <c r="P8" s="142" t="s">
        <v>65</v>
      </c>
      <c r="Q8" s="138"/>
      <c r="R8" s="138"/>
      <c r="S8" s="142" t="s">
        <v>66</v>
      </c>
      <c r="T8" s="139"/>
      <c r="U8" s="139"/>
      <c r="V8" s="142" t="s">
        <v>67</v>
      </c>
      <c r="W8" s="137"/>
      <c r="X8" s="137"/>
      <c r="Y8" s="137"/>
      <c r="Z8" s="137"/>
    </row>
    <row r="9" spans="1:26" x14ac:dyDescent="0.25">
      <c r="A9" s="82"/>
      <c r="B9" s="82"/>
      <c r="C9" s="143"/>
      <c r="D9" s="132" t="s">
        <v>55</v>
      </c>
      <c r="E9" s="82"/>
      <c r="F9" s="144"/>
      <c r="G9" s="129"/>
      <c r="H9" s="129"/>
      <c r="I9" s="129"/>
      <c r="J9" s="82"/>
      <c r="K9" s="82"/>
      <c r="L9" s="82"/>
      <c r="M9" s="82"/>
      <c r="N9" s="82"/>
      <c r="O9" s="82"/>
      <c r="P9" s="82"/>
      <c r="Q9" s="56"/>
      <c r="R9" s="56"/>
      <c r="S9" s="82"/>
      <c r="T9" s="131"/>
      <c r="U9" s="131"/>
      <c r="V9" s="82"/>
      <c r="W9" s="131"/>
      <c r="X9" s="131"/>
      <c r="Y9" s="131"/>
      <c r="Z9" s="131"/>
    </row>
    <row r="10" spans="1:26" x14ac:dyDescent="0.25">
      <c r="A10" s="56"/>
      <c r="B10" s="56"/>
      <c r="C10" s="147" t="s">
        <v>72</v>
      </c>
      <c r="D10" s="146" t="s">
        <v>56</v>
      </c>
      <c r="E10" s="56"/>
      <c r="F10" s="145"/>
      <c r="G10" s="70"/>
      <c r="H10" s="70"/>
      <c r="I10" s="70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131"/>
      <c r="U10" s="131"/>
      <c r="V10" s="56"/>
      <c r="W10" s="131"/>
      <c r="X10" s="131"/>
      <c r="Y10" s="131"/>
      <c r="Z10" s="131"/>
    </row>
    <row r="11" spans="1:26" ht="24.95" customHeight="1" x14ac:dyDescent="0.25">
      <c r="A11" s="153"/>
      <c r="B11" s="148" t="s">
        <v>73</v>
      </c>
      <c r="C11" s="154" t="s">
        <v>74</v>
      </c>
      <c r="D11" s="148" t="s">
        <v>75</v>
      </c>
      <c r="E11" s="148" t="s">
        <v>76</v>
      </c>
      <c r="F11" s="149">
        <v>30</v>
      </c>
      <c r="G11" s="150"/>
      <c r="H11" s="150"/>
      <c r="I11" s="150">
        <f t="shared" ref="I11:I42" si="0">ROUND(F11*(G11+H11),2)</f>
        <v>0</v>
      </c>
      <c r="J11" s="148">
        <f t="shared" ref="J11:J42" si="1">ROUND(F11*(N11),2)</f>
        <v>13.8</v>
      </c>
      <c r="K11" s="151">
        <f t="shared" ref="K11:K42" si="2">ROUND(F11*(O11),2)</f>
        <v>0</v>
      </c>
      <c r="L11" s="151">
        <f t="shared" ref="L11:L42" si="3">ROUND(F11*(G11),2)</f>
        <v>0</v>
      </c>
      <c r="M11" s="151">
        <f t="shared" ref="M11:M42" si="4">ROUND(F11*(H11),2)</f>
        <v>0</v>
      </c>
      <c r="N11" s="151">
        <v>0.46</v>
      </c>
      <c r="O11" s="151"/>
      <c r="P11" s="155"/>
      <c r="Q11" s="155"/>
      <c r="R11" s="155"/>
      <c r="S11" s="151">
        <f t="shared" ref="S11:S42" si="5">ROUND(F11*(P11),3)</f>
        <v>0</v>
      </c>
      <c r="T11" s="152"/>
      <c r="U11" s="152"/>
      <c r="V11" s="155"/>
      <c r="Z11">
        <v>0</v>
      </c>
    </row>
    <row r="12" spans="1:26" ht="24.95" customHeight="1" x14ac:dyDescent="0.25">
      <c r="A12" s="153"/>
      <c r="B12" s="148" t="s">
        <v>77</v>
      </c>
      <c r="C12" s="154" t="s">
        <v>78</v>
      </c>
      <c r="D12" s="148" t="s">
        <v>79</v>
      </c>
      <c r="E12" s="148" t="s">
        <v>80</v>
      </c>
      <c r="F12" s="149">
        <v>20</v>
      </c>
      <c r="G12" s="150"/>
      <c r="H12" s="150"/>
      <c r="I12" s="150">
        <f t="shared" si="0"/>
        <v>0</v>
      </c>
      <c r="J12" s="148">
        <f t="shared" si="1"/>
        <v>390</v>
      </c>
      <c r="K12" s="151">
        <f t="shared" si="2"/>
        <v>0</v>
      </c>
      <c r="L12" s="151">
        <f t="shared" si="3"/>
        <v>0</v>
      </c>
      <c r="M12" s="151">
        <f t="shared" si="4"/>
        <v>0</v>
      </c>
      <c r="N12" s="151">
        <v>19.5</v>
      </c>
      <c r="O12" s="151"/>
      <c r="P12" s="155"/>
      <c r="Q12" s="155"/>
      <c r="R12" s="155"/>
      <c r="S12" s="151">
        <f t="shared" si="5"/>
        <v>0</v>
      </c>
      <c r="T12" s="152"/>
      <c r="U12" s="152"/>
      <c r="V12" s="155"/>
      <c r="Z12">
        <v>0</v>
      </c>
    </row>
    <row r="13" spans="1:26" ht="24.95" customHeight="1" x14ac:dyDescent="0.25">
      <c r="A13" s="153"/>
      <c r="B13" s="148" t="s">
        <v>73</v>
      </c>
      <c r="C13" s="154" t="s">
        <v>81</v>
      </c>
      <c r="D13" s="148" t="s">
        <v>82</v>
      </c>
      <c r="E13" s="148" t="s">
        <v>83</v>
      </c>
      <c r="F13" s="149">
        <v>1</v>
      </c>
      <c r="G13" s="150"/>
      <c r="H13" s="150"/>
      <c r="I13" s="150">
        <f t="shared" si="0"/>
        <v>0</v>
      </c>
      <c r="J13" s="148">
        <f t="shared" si="1"/>
        <v>19.34</v>
      </c>
      <c r="K13" s="151">
        <f t="shared" si="2"/>
        <v>0</v>
      </c>
      <c r="L13" s="151">
        <f t="shared" si="3"/>
        <v>0</v>
      </c>
      <c r="M13" s="151">
        <f t="shared" si="4"/>
        <v>0</v>
      </c>
      <c r="N13" s="151">
        <v>19.34</v>
      </c>
      <c r="O13" s="151"/>
      <c r="P13" s="155"/>
      <c r="Q13" s="155"/>
      <c r="R13" s="155"/>
      <c r="S13" s="151">
        <f t="shared" si="5"/>
        <v>0</v>
      </c>
      <c r="T13" s="152"/>
      <c r="U13" s="152"/>
      <c r="V13" s="155"/>
      <c r="Z13">
        <v>0</v>
      </c>
    </row>
    <row r="14" spans="1:26" ht="24.95" customHeight="1" x14ac:dyDescent="0.25">
      <c r="A14" s="153"/>
      <c r="B14" s="148" t="s">
        <v>73</v>
      </c>
      <c r="C14" s="154" t="s">
        <v>84</v>
      </c>
      <c r="D14" s="148" t="s">
        <v>85</v>
      </c>
      <c r="E14" s="148" t="s">
        <v>83</v>
      </c>
      <c r="F14" s="149">
        <v>40</v>
      </c>
      <c r="G14" s="150"/>
      <c r="H14" s="150"/>
      <c r="I14" s="150">
        <f t="shared" si="0"/>
        <v>0</v>
      </c>
      <c r="J14" s="148">
        <f t="shared" si="1"/>
        <v>50</v>
      </c>
      <c r="K14" s="151">
        <f t="shared" si="2"/>
        <v>0</v>
      </c>
      <c r="L14" s="151">
        <f t="shared" si="3"/>
        <v>0</v>
      </c>
      <c r="M14" s="151">
        <f t="shared" si="4"/>
        <v>0</v>
      </c>
      <c r="N14" s="151">
        <v>1.25</v>
      </c>
      <c r="O14" s="151"/>
      <c r="P14" s="155"/>
      <c r="Q14" s="155"/>
      <c r="R14" s="155"/>
      <c r="S14" s="151">
        <f t="shared" si="5"/>
        <v>0</v>
      </c>
      <c r="T14" s="152"/>
      <c r="U14" s="152"/>
      <c r="V14" s="155"/>
      <c r="Z14">
        <v>0</v>
      </c>
    </row>
    <row r="15" spans="1:26" ht="24.95" customHeight="1" x14ac:dyDescent="0.25">
      <c r="A15" s="161"/>
      <c r="B15" s="156" t="s">
        <v>86</v>
      </c>
      <c r="C15" s="162" t="s">
        <v>87</v>
      </c>
      <c r="D15" s="156" t="s">
        <v>88</v>
      </c>
      <c r="E15" s="156" t="s">
        <v>83</v>
      </c>
      <c r="F15" s="157">
        <v>1</v>
      </c>
      <c r="G15" s="158"/>
      <c r="H15" s="158"/>
      <c r="I15" s="158">
        <f t="shared" si="0"/>
        <v>0</v>
      </c>
      <c r="J15" s="156">
        <f t="shared" si="1"/>
        <v>9.15</v>
      </c>
      <c r="K15" s="159">
        <f t="shared" si="2"/>
        <v>0</v>
      </c>
      <c r="L15" s="159">
        <f t="shared" si="3"/>
        <v>0</v>
      </c>
      <c r="M15" s="159">
        <f t="shared" si="4"/>
        <v>0</v>
      </c>
      <c r="N15" s="159">
        <v>9.15</v>
      </c>
      <c r="O15" s="159"/>
      <c r="P15" s="163"/>
      <c r="Q15" s="163"/>
      <c r="R15" s="163"/>
      <c r="S15" s="159">
        <f t="shared" si="5"/>
        <v>0</v>
      </c>
      <c r="T15" s="160"/>
      <c r="U15" s="160"/>
      <c r="V15" s="163"/>
      <c r="Z15">
        <v>0</v>
      </c>
    </row>
    <row r="16" spans="1:26" ht="24.95" customHeight="1" x14ac:dyDescent="0.25">
      <c r="A16" s="153"/>
      <c r="B16" s="148" t="s">
        <v>73</v>
      </c>
      <c r="C16" s="154" t="s">
        <v>89</v>
      </c>
      <c r="D16" s="148" t="s">
        <v>90</v>
      </c>
      <c r="E16" s="148" t="s">
        <v>83</v>
      </c>
      <c r="F16" s="149">
        <v>2</v>
      </c>
      <c r="G16" s="150"/>
      <c r="H16" s="150"/>
      <c r="I16" s="150">
        <f t="shared" si="0"/>
        <v>0</v>
      </c>
      <c r="J16" s="148">
        <f t="shared" si="1"/>
        <v>5.44</v>
      </c>
      <c r="K16" s="151">
        <f t="shared" si="2"/>
        <v>0</v>
      </c>
      <c r="L16" s="151">
        <f t="shared" si="3"/>
        <v>0</v>
      </c>
      <c r="M16" s="151">
        <f t="shared" si="4"/>
        <v>0</v>
      </c>
      <c r="N16" s="151">
        <v>2.7199999999999998</v>
      </c>
      <c r="O16" s="151"/>
      <c r="P16" s="155"/>
      <c r="Q16" s="155"/>
      <c r="R16" s="155"/>
      <c r="S16" s="151">
        <f t="shared" si="5"/>
        <v>0</v>
      </c>
      <c r="T16" s="152"/>
      <c r="U16" s="152"/>
      <c r="V16" s="155"/>
      <c r="Z16">
        <v>0</v>
      </c>
    </row>
    <row r="17" spans="1:26" ht="24.95" customHeight="1" x14ac:dyDescent="0.25">
      <c r="A17" s="153"/>
      <c r="B17" s="148" t="s">
        <v>91</v>
      </c>
      <c r="C17" s="154" t="s">
        <v>92</v>
      </c>
      <c r="D17" s="148" t="s">
        <v>93</v>
      </c>
      <c r="E17" s="148" t="s">
        <v>94</v>
      </c>
      <c r="F17" s="149">
        <v>6</v>
      </c>
      <c r="G17" s="164"/>
      <c r="H17" s="164"/>
      <c r="I17" s="164">
        <f t="shared" si="0"/>
        <v>0</v>
      </c>
      <c r="J17" s="148">
        <f t="shared" si="1"/>
        <v>156</v>
      </c>
      <c r="K17" s="151">
        <f t="shared" si="2"/>
        <v>0</v>
      </c>
      <c r="L17" s="151">
        <f t="shared" si="3"/>
        <v>0</v>
      </c>
      <c r="M17" s="151">
        <f t="shared" si="4"/>
        <v>0</v>
      </c>
      <c r="N17" s="151">
        <v>26</v>
      </c>
      <c r="O17" s="151"/>
      <c r="P17" s="155"/>
      <c r="Q17" s="155"/>
      <c r="R17" s="155"/>
      <c r="S17" s="151">
        <f t="shared" si="5"/>
        <v>0</v>
      </c>
      <c r="T17" s="152"/>
      <c r="U17" s="152"/>
      <c r="V17" s="155"/>
      <c r="Z17">
        <v>0</v>
      </c>
    </row>
    <row r="18" spans="1:26" ht="24.95" customHeight="1" x14ac:dyDescent="0.25">
      <c r="A18" s="161"/>
      <c r="B18" s="156" t="s">
        <v>86</v>
      </c>
      <c r="C18" s="162" t="s">
        <v>95</v>
      </c>
      <c r="D18" s="156" t="s">
        <v>96</v>
      </c>
      <c r="E18" s="156" t="s">
        <v>97</v>
      </c>
      <c r="F18" s="157">
        <v>6.2</v>
      </c>
      <c r="G18" s="158"/>
      <c r="H18" s="158"/>
      <c r="I18" s="158">
        <f t="shared" si="0"/>
        <v>0</v>
      </c>
      <c r="J18" s="156">
        <f t="shared" si="1"/>
        <v>11.97</v>
      </c>
      <c r="K18" s="159">
        <f t="shared" si="2"/>
        <v>0</v>
      </c>
      <c r="L18" s="159">
        <f t="shared" si="3"/>
        <v>0</v>
      </c>
      <c r="M18" s="159">
        <f t="shared" si="4"/>
        <v>0</v>
      </c>
      <c r="N18" s="159">
        <v>1.9300000000000002</v>
      </c>
      <c r="O18" s="159"/>
      <c r="P18" s="163"/>
      <c r="Q18" s="163"/>
      <c r="R18" s="163"/>
      <c r="S18" s="159">
        <f t="shared" si="5"/>
        <v>0</v>
      </c>
      <c r="T18" s="160"/>
      <c r="U18" s="160"/>
      <c r="V18" s="163"/>
      <c r="Z18">
        <v>0</v>
      </c>
    </row>
    <row r="19" spans="1:26" ht="24.95" customHeight="1" x14ac:dyDescent="0.25">
      <c r="A19" s="161"/>
      <c r="B19" s="156" t="s">
        <v>98</v>
      </c>
      <c r="C19" s="162" t="s">
        <v>99</v>
      </c>
      <c r="D19" s="156" t="s">
        <v>100</v>
      </c>
      <c r="E19" s="156" t="s">
        <v>83</v>
      </c>
      <c r="F19" s="157">
        <v>1</v>
      </c>
      <c r="G19" s="158"/>
      <c r="H19" s="158"/>
      <c r="I19" s="158">
        <f t="shared" si="0"/>
        <v>0</v>
      </c>
      <c r="J19" s="156">
        <f t="shared" si="1"/>
        <v>2155</v>
      </c>
      <c r="K19" s="159">
        <f t="shared" si="2"/>
        <v>0</v>
      </c>
      <c r="L19" s="159">
        <f t="shared" si="3"/>
        <v>0</v>
      </c>
      <c r="M19" s="159">
        <f t="shared" si="4"/>
        <v>0</v>
      </c>
      <c r="N19" s="159">
        <v>2155</v>
      </c>
      <c r="O19" s="159"/>
      <c r="P19" s="163"/>
      <c r="Q19" s="163"/>
      <c r="R19" s="163"/>
      <c r="S19" s="159">
        <f t="shared" si="5"/>
        <v>0</v>
      </c>
      <c r="T19" s="160"/>
      <c r="U19" s="160"/>
      <c r="V19" s="163"/>
      <c r="Z19">
        <v>0</v>
      </c>
    </row>
    <row r="20" spans="1:26" ht="24.95" customHeight="1" x14ac:dyDescent="0.25">
      <c r="A20" s="153"/>
      <c r="B20" s="148" t="s">
        <v>73</v>
      </c>
      <c r="C20" s="154" t="s">
        <v>101</v>
      </c>
      <c r="D20" s="148" t="s">
        <v>102</v>
      </c>
      <c r="E20" s="148" t="s">
        <v>76</v>
      </c>
      <c r="F20" s="149">
        <v>2</v>
      </c>
      <c r="G20" s="150"/>
      <c r="H20" s="150"/>
      <c r="I20" s="150">
        <f t="shared" si="0"/>
        <v>0</v>
      </c>
      <c r="J20" s="148">
        <f t="shared" si="1"/>
        <v>1.4</v>
      </c>
      <c r="K20" s="151">
        <f t="shared" si="2"/>
        <v>0</v>
      </c>
      <c r="L20" s="151">
        <f t="shared" si="3"/>
        <v>0</v>
      </c>
      <c r="M20" s="151">
        <f t="shared" si="4"/>
        <v>0</v>
      </c>
      <c r="N20" s="151">
        <v>0.7</v>
      </c>
      <c r="O20" s="151"/>
      <c r="P20" s="155"/>
      <c r="Q20" s="155"/>
      <c r="R20" s="155"/>
      <c r="S20" s="151">
        <f t="shared" si="5"/>
        <v>0</v>
      </c>
      <c r="T20" s="152"/>
      <c r="U20" s="152"/>
      <c r="V20" s="155"/>
      <c r="Z20">
        <v>0</v>
      </c>
    </row>
    <row r="21" spans="1:26" ht="24.95" customHeight="1" x14ac:dyDescent="0.25">
      <c r="A21" s="161"/>
      <c r="B21" s="156" t="s">
        <v>103</v>
      </c>
      <c r="C21" s="162" t="s">
        <v>104</v>
      </c>
      <c r="D21" s="156" t="s">
        <v>105</v>
      </c>
      <c r="E21" s="156" t="s">
        <v>76</v>
      </c>
      <c r="F21" s="157">
        <v>2</v>
      </c>
      <c r="G21" s="158"/>
      <c r="H21" s="158"/>
      <c r="I21" s="158">
        <f t="shared" si="0"/>
        <v>0</v>
      </c>
      <c r="J21" s="156">
        <f t="shared" si="1"/>
        <v>4.72</v>
      </c>
      <c r="K21" s="159">
        <f t="shared" si="2"/>
        <v>0</v>
      </c>
      <c r="L21" s="159">
        <f t="shared" si="3"/>
        <v>0</v>
      </c>
      <c r="M21" s="159">
        <f t="shared" si="4"/>
        <v>0</v>
      </c>
      <c r="N21" s="159">
        <v>2.36</v>
      </c>
      <c r="O21" s="159"/>
      <c r="P21" s="163"/>
      <c r="Q21" s="163"/>
      <c r="R21" s="163"/>
      <c r="S21" s="159">
        <f t="shared" si="5"/>
        <v>0</v>
      </c>
      <c r="T21" s="160"/>
      <c r="U21" s="160"/>
      <c r="V21" s="163"/>
      <c r="Z21">
        <v>0</v>
      </c>
    </row>
    <row r="22" spans="1:26" ht="24.95" customHeight="1" x14ac:dyDescent="0.25">
      <c r="A22" s="161"/>
      <c r="B22" s="156" t="s">
        <v>106</v>
      </c>
      <c r="C22" s="162" t="s">
        <v>107</v>
      </c>
      <c r="D22" s="156" t="s">
        <v>108</v>
      </c>
      <c r="E22" s="156" t="s">
        <v>94</v>
      </c>
      <c r="F22" s="157">
        <v>3</v>
      </c>
      <c r="G22" s="165"/>
      <c r="H22" s="165"/>
      <c r="I22" s="165">
        <f t="shared" si="0"/>
        <v>0</v>
      </c>
      <c r="J22" s="156">
        <f t="shared" si="1"/>
        <v>237</v>
      </c>
      <c r="K22" s="159">
        <f t="shared" si="2"/>
        <v>0</v>
      </c>
      <c r="L22" s="159">
        <f t="shared" si="3"/>
        <v>0</v>
      </c>
      <c r="M22" s="159">
        <f t="shared" si="4"/>
        <v>0</v>
      </c>
      <c r="N22" s="159">
        <v>79</v>
      </c>
      <c r="O22" s="159"/>
      <c r="P22" s="163"/>
      <c r="Q22" s="163"/>
      <c r="R22" s="163"/>
      <c r="S22" s="159">
        <f t="shared" si="5"/>
        <v>0</v>
      </c>
      <c r="T22" s="160"/>
      <c r="U22" s="160"/>
      <c r="V22" s="163"/>
      <c r="Z22">
        <v>0</v>
      </c>
    </row>
    <row r="23" spans="1:26" ht="24.95" customHeight="1" x14ac:dyDescent="0.25">
      <c r="A23" s="153"/>
      <c r="B23" s="148" t="s">
        <v>91</v>
      </c>
      <c r="C23" s="154" t="s">
        <v>109</v>
      </c>
      <c r="D23" s="148" t="s">
        <v>110</v>
      </c>
      <c r="E23" s="148" t="s">
        <v>94</v>
      </c>
      <c r="F23" s="149">
        <v>3</v>
      </c>
      <c r="G23" s="164"/>
      <c r="H23" s="164"/>
      <c r="I23" s="164">
        <f t="shared" si="0"/>
        <v>0</v>
      </c>
      <c r="J23" s="148">
        <f t="shared" si="1"/>
        <v>78</v>
      </c>
      <c r="K23" s="151">
        <f t="shared" si="2"/>
        <v>0</v>
      </c>
      <c r="L23" s="151">
        <f t="shared" si="3"/>
        <v>0</v>
      </c>
      <c r="M23" s="151">
        <f t="shared" si="4"/>
        <v>0</v>
      </c>
      <c r="N23" s="151">
        <v>26</v>
      </c>
      <c r="O23" s="151"/>
      <c r="P23" s="155"/>
      <c r="Q23" s="155"/>
      <c r="R23" s="155"/>
      <c r="S23" s="151">
        <f t="shared" si="5"/>
        <v>0</v>
      </c>
      <c r="T23" s="152"/>
      <c r="U23" s="152"/>
      <c r="V23" s="155"/>
      <c r="Z23">
        <v>0</v>
      </c>
    </row>
    <row r="24" spans="1:26" ht="24.95" customHeight="1" x14ac:dyDescent="0.25">
      <c r="A24" s="153"/>
      <c r="B24" s="148" t="s">
        <v>73</v>
      </c>
      <c r="C24" s="154" t="s">
        <v>111</v>
      </c>
      <c r="D24" s="148" t="s">
        <v>112</v>
      </c>
      <c r="E24" s="148" t="s">
        <v>83</v>
      </c>
      <c r="F24" s="149">
        <v>1</v>
      </c>
      <c r="G24" s="150"/>
      <c r="H24" s="150"/>
      <c r="I24" s="150">
        <f t="shared" si="0"/>
        <v>0</v>
      </c>
      <c r="J24" s="148">
        <f t="shared" si="1"/>
        <v>17.760000000000002</v>
      </c>
      <c r="K24" s="151">
        <f t="shared" si="2"/>
        <v>0</v>
      </c>
      <c r="L24" s="151">
        <f t="shared" si="3"/>
        <v>0</v>
      </c>
      <c r="M24" s="151">
        <f t="shared" si="4"/>
        <v>0</v>
      </c>
      <c r="N24" s="151">
        <v>17.760000000000002</v>
      </c>
      <c r="O24" s="151"/>
      <c r="P24" s="155"/>
      <c r="Q24" s="155"/>
      <c r="R24" s="155"/>
      <c r="S24" s="151">
        <f t="shared" si="5"/>
        <v>0</v>
      </c>
      <c r="T24" s="152"/>
      <c r="U24" s="152"/>
      <c r="V24" s="155"/>
      <c r="Z24">
        <v>0</v>
      </c>
    </row>
    <row r="25" spans="1:26" ht="24.95" customHeight="1" x14ac:dyDescent="0.25">
      <c r="A25" s="153"/>
      <c r="B25" s="148" t="s">
        <v>73</v>
      </c>
      <c r="C25" s="154" t="s">
        <v>113</v>
      </c>
      <c r="D25" s="148" t="s">
        <v>114</v>
      </c>
      <c r="E25" s="148" t="s">
        <v>76</v>
      </c>
      <c r="F25" s="149">
        <v>20</v>
      </c>
      <c r="G25" s="150"/>
      <c r="H25" s="150"/>
      <c r="I25" s="150">
        <f t="shared" si="0"/>
        <v>0</v>
      </c>
      <c r="J25" s="148">
        <f t="shared" si="1"/>
        <v>28</v>
      </c>
      <c r="K25" s="151">
        <f t="shared" si="2"/>
        <v>0</v>
      </c>
      <c r="L25" s="151">
        <f t="shared" si="3"/>
        <v>0</v>
      </c>
      <c r="M25" s="151">
        <f t="shared" si="4"/>
        <v>0</v>
      </c>
      <c r="N25" s="151">
        <v>1.4</v>
      </c>
      <c r="O25" s="151"/>
      <c r="P25" s="155"/>
      <c r="Q25" s="155"/>
      <c r="R25" s="155"/>
      <c r="S25" s="151">
        <f t="shared" si="5"/>
        <v>0</v>
      </c>
      <c r="T25" s="152"/>
      <c r="U25" s="152"/>
      <c r="V25" s="155"/>
      <c r="Z25">
        <v>0</v>
      </c>
    </row>
    <row r="26" spans="1:26" ht="24.95" customHeight="1" x14ac:dyDescent="0.25">
      <c r="A26" s="153"/>
      <c r="B26" s="148" t="s">
        <v>91</v>
      </c>
      <c r="C26" s="154" t="s">
        <v>115</v>
      </c>
      <c r="D26" s="148" t="s">
        <v>116</v>
      </c>
      <c r="E26" s="148" t="s">
        <v>94</v>
      </c>
      <c r="F26" s="149">
        <v>9</v>
      </c>
      <c r="G26" s="164"/>
      <c r="H26" s="164"/>
      <c r="I26" s="164">
        <f t="shared" si="0"/>
        <v>0</v>
      </c>
      <c r="J26" s="148">
        <f t="shared" si="1"/>
        <v>234</v>
      </c>
      <c r="K26" s="151">
        <f t="shared" si="2"/>
        <v>0</v>
      </c>
      <c r="L26" s="151">
        <f t="shared" si="3"/>
        <v>0</v>
      </c>
      <c r="M26" s="151">
        <f t="shared" si="4"/>
        <v>0</v>
      </c>
      <c r="N26" s="151">
        <v>26</v>
      </c>
      <c r="O26" s="151"/>
      <c r="P26" s="155"/>
      <c r="Q26" s="155"/>
      <c r="R26" s="155"/>
      <c r="S26" s="151">
        <f t="shared" si="5"/>
        <v>0</v>
      </c>
      <c r="T26" s="152"/>
      <c r="U26" s="152"/>
      <c r="V26" s="155"/>
      <c r="Z26">
        <v>0</v>
      </c>
    </row>
    <row r="27" spans="1:26" ht="24.95" customHeight="1" x14ac:dyDescent="0.25">
      <c r="A27" s="161"/>
      <c r="B27" s="156" t="s">
        <v>98</v>
      </c>
      <c r="C27" s="162" t="s">
        <v>117</v>
      </c>
      <c r="D27" s="156" t="s">
        <v>118</v>
      </c>
      <c r="E27" s="156" t="s">
        <v>83</v>
      </c>
      <c r="F27" s="157">
        <v>15</v>
      </c>
      <c r="G27" s="158"/>
      <c r="H27" s="158"/>
      <c r="I27" s="158">
        <f t="shared" si="0"/>
        <v>0</v>
      </c>
      <c r="J27" s="156">
        <f t="shared" si="1"/>
        <v>1337.85</v>
      </c>
      <c r="K27" s="159">
        <f t="shared" si="2"/>
        <v>0</v>
      </c>
      <c r="L27" s="159">
        <f t="shared" si="3"/>
        <v>0</v>
      </c>
      <c r="M27" s="159">
        <f t="shared" si="4"/>
        <v>0</v>
      </c>
      <c r="N27" s="159">
        <v>89.19</v>
      </c>
      <c r="O27" s="159"/>
      <c r="P27" s="163"/>
      <c r="Q27" s="163"/>
      <c r="R27" s="163"/>
      <c r="S27" s="159">
        <f t="shared" si="5"/>
        <v>0</v>
      </c>
      <c r="T27" s="160"/>
      <c r="U27" s="160"/>
      <c r="V27" s="163"/>
      <c r="Z27">
        <v>0</v>
      </c>
    </row>
    <row r="28" spans="1:26" ht="24.95" customHeight="1" x14ac:dyDescent="0.25">
      <c r="A28" s="161"/>
      <c r="B28" s="156" t="s">
        <v>98</v>
      </c>
      <c r="C28" s="162" t="s">
        <v>119</v>
      </c>
      <c r="D28" s="156" t="s">
        <v>120</v>
      </c>
      <c r="E28" s="156" t="s">
        <v>76</v>
      </c>
      <c r="F28" s="157">
        <v>20</v>
      </c>
      <c r="G28" s="158"/>
      <c r="H28" s="158"/>
      <c r="I28" s="158">
        <f t="shared" si="0"/>
        <v>0</v>
      </c>
      <c r="J28" s="156">
        <f t="shared" si="1"/>
        <v>18.2</v>
      </c>
      <c r="K28" s="159">
        <f t="shared" si="2"/>
        <v>0</v>
      </c>
      <c r="L28" s="159">
        <f t="shared" si="3"/>
        <v>0</v>
      </c>
      <c r="M28" s="159">
        <f t="shared" si="4"/>
        <v>0</v>
      </c>
      <c r="N28" s="159">
        <v>0.91</v>
      </c>
      <c r="O28" s="159"/>
      <c r="P28" s="163"/>
      <c r="Q28" s="163"/>
      <c r="R28" s="163"/>
      <c r="S28" s="159">
        <f t="shared" si="5"/>
        <v>0</v>
      </c>
      <c r="T28" s="160"/>
      <c r="U28" s="160"/>
      <c r="V28" s="163"/>
      <c r="Z28">
        <v>0</v>
      </c>
    </row>
    <row r="29" spans="1:26" ht="24.95" customHeight="1" x14ac:dyDescent="0.25">
      <c r="A29" s="153"/>
      <c r="B29" s="148" t="s">
        <v>73</v>
      </c>
      <c r="C29" s="154" t="s">
        <v>121</v>
      </c>
      <c r="D29" s="148" t="s">
        <v>122</v>
      </c>
      <c r="E29" s="148" t="s">
        <v>83</v>
      </c>
      <c r="F29" s="149">
        <v>2</v>
      </c>
      <c r="G29" s="150"/>
      <c r="H29" s="150"/>
      <c r="I29" s="150">
        <f t="shared" si="0"/>
        <v>0</v>
      </c>
      <c r="J29" s="148">
        <f t="shared" si="1"/>
        <v>27.64</v>
      </c>
      <c r="K29" s="151">
        <f t="shared" si="2"/>
        <v>0</v>
      </c>
      <c r="L29" s="151">
        <f t="shared" si="3"/>
        <v>0</v>
      </c>
      <c r="M29" s="151">
        <f t="shared" si="4"/>
        <v>0</v>
      </c>
      <c r="N29" s="151">
        <v>13.82</v>
      </c>
      <c r="O29" s="151"/>
      <c r="P29" s="155"/>
      <c r="Q29" s="155"/>
      <c r="R29" s="155"/>
      <c r="S29" s="151">
        <f t="shared" si="5"/>
        <v>0</v>
      </c>
      <c r="T29" s="152"/>
      <c r="U29" s="152"/>
      <c r="V29" s="155"/>
      <c r="Z29">
        <v>0</v>
      </c>
    </row>
    <row r="30" spans="1:26" ht="24.95" customHeight="1" x14ac:dyDescent="0.25">
      <c r="A30" s="161"/>
      <c r="B30" s="156" t="s">
        <v>98</v>
      </c>
      <c r="C30" s="162" t="s">
        <v>117</v>
      </c>
      <c r="D30" s="156" t="s">
        <v>123</v>
      </c>
      <c r="E30" s="156" t="s">
        <v>83</v>
      </c>
      <c r="F30" s="157">
        <v>2</v>
      </c>
      <c r="G30" s="158"/>
      <c r="H30" s="158"/>
      <c r="I30" s="158">
        <f t="shared" si="0"/>
        <v>0</v>
      </c>
      <c r="J30" s="156">
        <f t="shared" si="1"/>
        <v>92.84</v>
      </c>
      <c r="K30" s="159">
        <f t="shared" si="2"/>
        <v>0</v>
      </c>
      <c r="L30" s="159">
        <f t="shared" si="3"/>
        <v>0</v>
      </c>
      <c r="M30" s="159">
        <f t="shared" si="4"/>
        <v>0</v>
      </c>
      <c r="N30" s="159">
        <v>46.42</v>
      </c>
      <c r="O30" s="159"/>
      <c r="P30" s="163"/>
      <c r="Q30" s="163"/>
      <c r="R30" s="163"/>
      <c r="S30" s="159">
        <f t="shared" si="5"/>
        <v>0</v>
      </c>
      <c r="T30" s="160"/>
      <c r="U30" s="160"/>
      <c r="V30" s="163"/>
      <c r="Z30">
        <v>0</v>
      </c>
    </row>
    <row r="31" spans="1:26" ht="24.95" customHeight="1" x14ac:dyDescent="0.25">
      <c r="A31" s="153"/>
      <c r="B31" s="148" t="s">
        <v>73</v>
      </c>
      <c r="C31" s="154" t="s">
        <v>124</v>
      </c>
      <c r="D31" s="148" t="s">
        <v>125</v>
      </c>
      <c r="E31" s="148" t="s">
        <v>83</v>
      </c>
      <c r="F31" s="149">
        <v>1</v>
      </c>
      <c r="G31" s="150"/>
      <c r="H31" s="150"/>
      <c r="I31" s="150">
        <f t="shared" si="0"/>
        <v>0</v>
      </c>
      <c r="J31" s="148">
        <f t="shared" si="1"/>
        <v>5.97</v>
      </c>
      <c r="K31" s="151">
        <f t="shared" si="2"/>
        <v>0</v>
      </c>
      <c r="L31" s="151">
        <f t="shared" si="3"/>
        <v>0</v>
      </c>
      <c r="M31" s="151">
        <f t="shared" si="4"/>
        <v>0</v>
      </c>
      <c r="N31" s="151">
        <v>5.97</v>
      </c>
      <c r="O31" s="151"/>
      <c r="P31" s="155"/>
      <c r="Q31" s="155"/>
      <c r="R31" s="155"/>
      <c r="S31" s="151">
        <f t="shared" si="5"/>
        <v>0</v>
      </c>
      <c r="T31" s="152"/>
      <c r="U31" s="152"/>
      <c r="V31" s="155"/>
      <c r="Z31">
        <v>0</v>
      </c>
    </row>
    <row r="32" spans="1:26" ht="24.95" customHeight="1" x14ac:dyDescent="0.25">
      <c r="A32" s="153"/>
      <c r="B32" s="148" t="s">
        <v>73</v>
      </c>
      <c r="C32" s="154" t="s">
        <v>126</v>
      </c>
      <c r="D32" s="148" t="s">
        <v>127</v>
      </c>
      <c r="E32" s="148" t="s">
        <v>83</v>
      </c>
      <c r="F32" s="149">
        <v>1</v>
      </c>
      <c r="G32" s="150"/>
      <c r="H32" s="150"/>
      <c r="I32" s="150">
        <f t="shared" si="0"/>
        <v>0</v>
      </c>
      <c r="J32" s="148">
        <f t="shared" si="1"/>
        <v>5.82</v>
      </c>
      <c r="K32" s="151">
        <f t="shared" si="2"/>
        <v>0</v>
      </c>
      <c r="L32" s="151">
        <f t="shared" si="3"/>
        <v>0</v>
      </c>
      <c r="M32" s="151">
        <f t="shared" si="4"/>
        <v>0</v>
      </c>
      <c r="N32" s="151">
        <v>5.82</v>
      </c>
      <c r="O32" s="151"/>
      <c r="P32" s="155"/>
      <c r="Q32" s="155"/>
      <c r="R32" s="155"/>
      <c r="S32" s="151">
        <f t="shared" si="5"/>
        <v>0</v>
      </c>
      <c r="T32" s="152"/>
      <c r="U32" s="152"/>
      <c r="V32" s="155"/>
      <c r="Z32">
        <v>0</v>
      </c>
    </row>
    <row r="33" spans="1:26" ht="24.95" customHeight="1" x14ac:dyDescent="0.25">
      <c r="A33" s="161"/>
      <c r="B33" s="156" t="s">
        <v>103</v>
      </c>
      <c r="C33" s="162" t="s">
        <v>128</v>
      </c>
      <c r="D33" s="156" t="s">
        <v>129</v>
      </c>
      <c r="E33" s="156" t="s">
        <v>83</v>
      </c>
      <c r="F33" s="157">
        <v>1</v>
      </c>
      <c r="G33" s="158"/>
      <c r="H33" s="158"/>
      <c r="I33" s="158">
        <f t="shared" si="0"/>
        <v>0</v>
      </c>
      <c r="J33" s="156">
        <f t="shared" si="1"/>
        <v>45.37</v>
      </c>
      <c r="K33" s="159">
        <f t="shared" si="2"/>
        <v>0</v>
      </c>
      <c r="L33" s="159">
        <f t="shared" si="3"/>
        <v>0</v>
      </c>
      <c r="M33" s="159">
        <f t="shared" si="4"/>
        <v>0</v>
      </c>
      <c r="N33" s="159">
        <v>45.37</v>
      </c>
      <c r="O33" s="159"/>
      <c r="P33" s="163"/>
      <c r="Q33" s="163"/>
      <c r="R33" s="163"/>
      <c r="S33" s="159">
        <f t="shared" si="5"/>
        <v>0</v>
      </c>
      <c r="T33" s="160"/>
      <c r="U33" s="160"/>
      <c r="V33" s="163"/>
      <c r="Z33">
        <v>0</v>
      </c>
    </row>
    <row r="34" spans="1:26" ht="24.95" customHeight="1" x14ac:dyDescent="0.25">
      <c r="A34" s="161"/>
      <c r="B34" s="156" t="s">
        <v>98</v>
      </c>
      <c r="C34" s="162" t="s">
        <v>130</v>
      </c>
      <c r="D34" s="156" t="s">
        <v>131</v>
      </c>
      <c r="E34" s="156" t="s">
        <v>83</v>
      </c>
      <c r="F34" s="157">
        <v>1</v>
      </c>
      <c r="G34" s="158"/>
      <c r="H34" s="158"/>
      <c r="I34" s="158">
        <f t="shared" si="0"/>
        <v>0</v>
      </c>
      <c r="J34" s="156">
        <f t="shared" si="1"/>
        <v>7.64</v>
      </c>
      <c r="K34" s="159">
        <f t="shared" si="2"/>
        <v>0</v>
      </c>
      <c r="L34" s="159">
        <f t="shared" si="3"/>
        <v>0</v>
      </c>
      <c r="M34" s="159">
        <f t="shared" si="4"/>
        <v>0</v>
      </c>
      <c r="N34" s="159">
        <v>7.64</v>
      </c>
      <c r="O34" s="159"/>
      <c r="P34" s="163"/>
      <c r="Q34" s="163"/>
      <c r="R34" s="163"/>
      <c r="S34" s="159">
        <f t="shared" si="5"/>
        <v>0</v>
      </c>
      <c r="T34" s="160"/>
      <c r="U34" s="160"/>
      <c r="V34" s="163"/>
      <c r="Z34">
        <v>0</v>
      </c>
    </row>
    <row r="35" spans="1:26" ht="24.95" customHeight="1" x14ac:dyDescent="0.25">
      <c r="A35" s="153"/>
      <c r="B35" s="148" t="s">
        <v>73</v>
      </c>
      <c r="C35" s="154" t="s">
        <v>132</v>
      </c>
      <c r="D35" s="148" t="s">
        <v>133</v>
      </c>
      <c r="E35" s="148" t="s">
        <v>83</v>
      </c>
      <c r="F35" s="149">
        <v>5</v>
      </c>
      <c r="G35" s="150"/>
      <c r="H35" s="150"/>
      <c r="I35" s="150">
        <f t="shared" si="0"/>
        <v>0</v>
      </c>
      <c r="J35" s="148">
        <f t="shared" si="1"/>
        <v>35.549999999999997</v>
      </c>
      <c r="K35" s="151">
        <f t="shared" si="2"/>
        <v>0</v>
      </c>
      <c r="L35" s="151">
        <f t="shared" si="3"/>
        <v>0</v>
      </c>
      <c r="M35" s="151">
        <f t="shared" si="4"/>
        <v>0</v>
      </c>
      <c r="N35" s="151">
        <v>7.11</v>
      </c>
      <c r="O35" s="151"/>
      <c r="P35" s="155"/>
      <c r="Q35" s="155"/>
      <c r="R35" s="155"/>
      <c r="S35" s="151">
        <f t="shared" si="5"/>
        <v>0</v>
      </c>
      <c r="T35" s="152"/>
      <c r="U35" s="152"/>
      <c r="V35" s="155"/>
      <c r="Z35">
        <v>0</v>
      </c>
    </row>
    <row r="36" spans="1:26" ht="24.95" customHeight="1" x14ac:dyDescent="0.25">
      <c r="A36" s="161"/>
      <c r="B36" s="156" t="s">
        <v>134</v>
      </c>
      <c r="C36" s="162" t="s">
        <v>135</v>
      </c>
      <c r="D36" s="156" t="s">
        <v>136</v>
      </c>
      <c r="E36" s="156" t="s">
        <v>137</v>
      </c>
      <c r="F36" s="157">
        <v>40</v>
      </c>
      <c r="G36" s="158"/>
      <c r="H36" s="158"/>
      <c r="I36" s="158">
        <f t="shared" si="0"/>
        <v>0</v>
      </c>
      <c r="J36" s="156">
        <f t="shared" si="1"/>
        <v>780</v>
      </c>
      <c r="K36" s="159">
        <f t="shared" si="2"/>
        <v>0</v>
      </c>
      <c r="L36" s="159">
        <f t="shared" si="3"/>
        <v>0</v>
      </c>
      <c r="M36" s="159">
        <f t="shared" si="4"/>
        <v>0</v>
      </c>
      <c r="N36" s="159">
        <v>19.5</v>
      </c>
      <c r="O36" s="159"/>
      <c r="P36" s="163">
        <v>0.215</v>
      </c>
      <c r="Q36" s="163"/>
      <c r="R36" s="163">
        <v>0.215</v>
      </c>
      <c r="S36" s="159">
        <f t="shared" si="5"/>
        <v>8.6</v>
      </c>
      <c r="T36" s="160"/>
      <c r="U36" s="160"/>
      <c r="V36" s="163"/>
      <c r="Z36">
        <v>0</v>
      </c>
    </row>
    <row r="37" spans="1:26" ht="24.95" customHeight="1" x14ac:dyDescent="0.25">
      <c r="A37" s="153"/>
      <c r="B37" s="148" t="s">
        <v>73</v>
      </c>
      <c r="C37" s="154" t="s">
        <v>111</v>
      </c>
      <c r="D37" s="148" t="s">
        <v>138</v>
      </c>
      <c r="E37" s="148" t="s">
        <v>83</v>
      </c>
      <c r="F37" s="149">
        <v>1</v>
      </c>
      <c r="G37" s="150"/>
      <c r="H37" s="150"/>
      <c r="I37" s="150">
        <f t="shared" si="0"/>
        <v>0</v>
      </c>
      <c r="J37" s="148">
        <f t="shared" si="1"/>
        <v>17.760000000000002</v>
      </c>
      <c r="K37" s="151">
        <f t="shared" si="2"/>
        <v>0</v>
      </c>
      <c r="L37" s="151">
        <f t="shared" si="3"/>
        <v>0</v>
      </c>
      <c r="M37" s="151">
        <f t="shared" si="4"/>
        <v>0</v>
      </c>
      <c r="N37" s="151">
        <v>17.760000000000002</v>
      </c>
      <c r="O37" s="151"/>
      <c r="P37" s="155"/>
      <c r="Q37" s="155"/>
      <c r="R37" s="155"/>
      <c r="S37" s="151">
        <f t="shared" si="5"/>
        <v>0</v>
      </c>
      <c r="T37" s="152"/>
      <c r="U37" s="152"/>
      <c r="V37" s="155"/>
      <c r="Z37">
        <v>0</v>
      </c>
    </row>
    <row r="38" spans="1:26" ht="24.95" customHeight="1" x14ac:dyDescent="0.25">
      <c r="A38" s="161"/>
      <c r="B38" s="156" t="s">
        <v>98</v>
      </c>
      <c r="C38" s="162" t="s">
        <v>139</v>
      </c>
      <c r="D38" s="156" t="s">
        <v>140</v>
      </c>
      <c r="E38" s="156" t="s">
        <v>83</v>
      </c>
      <c r="F38" s="157">
        <v>5</v>
      </c>
      <c r="G38" s="158"/>
      <c r="H38" s="158"/>
      <c r="I38" s="158">
        <f t="shared" si="0"/>
        <v>0</v>
      </c>
      <c r="J38" s="156">
        <f t="shared" si="1"/>
        <v>22</v>
      </c>
      <c r="K38" s="159">
        <f t="shared" si="2"/>
        <v>0</v>
      </c>
      <c r="L38" s="159">
        <f t="shared" si="3"/>
        <v>0</v>
      </c>
      <c r="M38" s="159">
        <f t="shared" si="4"/>
        <v>0</v>
      </c>
      <c r="N38" s="159">
        <v>4.4000000000000004</v>
      </c>
      <c r="O38" s="159"/>
      <c r="P38" s="163">
        <v>9.0000000000000006E-5</v>
      </c>
      <c r="Q38" s="163"/>
      <c r="R38" s="163">
        <v>9.0000000000000006E-5</v>
      </c>
      <c r="S38" s="159">
        <f t="shared" si="5"/>
        <v>0</v>
      </c>
      <c r="T38" s="160"/>
      <c r="U38" s="160"/>
      <c r="V38" s="163"/>
      <c r="Z38">
        <v>0</v>
      </c>
    </row>
    <row r="39" spans="1:26" ht="24.95" customHeight="1" x14ac:dyDescent="0.25">
      <c r="A39" s="153"/>
      <c r="B39" s="148" t="s">
        <v>73</v>
      </c>
      <c r="C39" s="154" t="s">
        <v>141</v>
      </c>
      <c r="D39" s="148" t="s">
        <v>142</v>
      </c>
      <c r="E39" s="148" t="s">
        <v>76</v>
      </c>
      <c r="F39" s="149">
        <v>230</v>
      </c>
      <c r="G39" s="150"/>
      <c r="H39" s="150"/>
      <c r="I39" s="150">
        <f t="shared" si="0"/>
        <v>0</v>
      </c>
      <c r="J39" s="148">
        <f t="shared" si="1"/>
        <v>126.5</v>
      </c>
      <c r="K39" s="151">
        <f t="shared" si="2"/>
        <v>0</v>
      </c>
      <c r="L39" s="151">
        <f t="shared" si="3"/>
        <v>0</v>
      </c>
      <c r="M39" s="151">
        <f t="shared" si="4"/>
        <v>0</v>
      </c>
      <c r="N39" s="151">
        <v>0.55000000000000004</v>
      </c>
      <c r="O39" s="151"/>
      <c r="P39" s="155"/>
      <c r="Q39" s="155"/>
      <c r="R39" s="155"/>
      <c r="S39" s="151">
        <f t="shared" si="5"/>
        <v>0</v>
      </c>
      <c r="T39" s="152"/>
      <c r="U39" s="152"/>
      <c r="V39" s="155"/>
      <c r="Z39">
        <v>0</v>
      </c>
    </row>
    <row r="40" spans="1:26" ht="24.95" customHeight="1" x14ac:dyDescent="0.25">
      <c r="A40" s="153"/>
      <c r="B40" s="148" t="s">
        <v>73</v>
      </c>
      <c r="C40" s="154" t="s">
        <v>143</v>
      </c>
      <c r="D40" s="148" t="s">
        <v>144</v>
      </c>
      <c r="E40" s="148" t="s">
        <v>83</v>
      </c>
      <c r="F40" s="149">
        <v>9</v>
      </c>
      <c r="G40" s="150"/>
      <c r="H40" s="150"/>
      <c r="I40" s="150">
        <f t="shared" si="0"/>
        <v>0</v>
      </c>
      <c r="J40" s="148">
        <f t="shared" si="1"/>
        <v>106.11</v>
      </c>
      <c r="K40" s="151">
        <f t="shared" si="2"/>
        <v>0</v>
      </c>
      <c r="L40" s="151">
        <f t="shared" si="3"/>
        <v>0</v>
      </c>
      <c r="M40" s="151">
        <f t="shared" si="4"/>
        <v>0</v>
      </c>
      <c r="N40" s="151">
        <v>11.79</v>
      </c>
      <c r="O40" s="151"/>
      <c r="P40" s="155"/>
      <c r="Q40" s="155"/>
      <c r="R40" s="155"/>
      <c r="S40" s="151">
        <f t="shared" si="5"/>
        <v>0</v>
      </c>
      <c r="T40" s="152"/>
      <c r="U40" s="152"/>
      <c r="V40" s="155"/>
      <c r="Z40">
        <v>0</v>
      </c>
    </row>
    <row r="41" spans="1:26" ht="24.95" customHeight="1" x14ac:dyDescent="0.25">
      <c r="A41" s="161"/>
      <c r="B41" s="156" t="s">
        <v>86</v>
      </c>
      <c r="C41" s="162" t="s">
        <v>145</v>
      </c>
      <c r="D41" s="156" t="s">
        <v>146</v>
      </c>
      <c r="E41" s="156" t="s">
        <v>83</v>
      </c>
      <c r="F41" s="157">
        <v>9</v>
      </c>
      <c r="G41" s="158"/>
      <c r="H41" s="158"/>
      <c r="I41" s="158">
        <f t="shared" si="0"/>
        <v>0</v>
      </c>
      <c r="J41" s="156">
        <f t="shared" si="1"/>
        <v>31.68</v>
      </c>
      <c r="K41" s="159">
        <f t="shared" si="2"/>
        <v>0</v>
      </c>
      <c r="L41" s="159">
        <f t="shared" si="3"/>
        <v>0</v>
      </c>
      <c r="M41" s="159">
        <f t="shared" si="4"/>
        <v>0</v>
      </c>
      <c r="N41" s="159">
        <v>3.52</v>
      </c>
      <c r="O41" s="159"/>
      <c r="P41" s="163"/>
      <c r="Q41" s="163"/>
      <c r="R41" s="163"/>
      <c r="S41" s="159">
        <f t="shared" si="5"/>
        <v>0</v>
      </c>
      <c r="T41" s="160"/>
      <c r="U41" s="160"/>
      <c r="V41" s="163"/>
      <c r="Z41">
        <v>0</v>
      </c>
    </row>
    <row r="42" spans="1:26" ht="24.95" customHeight="1" x14ac:dyDescent="0.25">
      <c r="A42" s="161"/>
      <c r="B42" s="156" t="s">
        <v>98</v>
      </c>
      <c r="C42" s="162" t="s">
        <v>147</v>
      </c>
      <c r="D42" s="156" t="s">
        <v>148</v>
      </c>
      <c r="E42" s="156" t="s">
        <v>76</v>
      </c>
      <c r="F42" s="157">
        <v>230</v>
      </c>
      <c r="G42" s="158"/>
      <c r="H42" s="158"/>
      <c r="I42" s="158">
        <f t="shared" si="0"/>
        <v>0</v>
      </c>
      <c r="J42" s="156">
        <f t="shared" si="1"/>
        <v>253</v>
      </c>
      <c r="K42" s="159">
        <f t="shared" si="2"/>
        <v>0</v>
      </c>
      <c r="L42" s="159">
        <f t="shared" si="3"/>
        <v>0</v>
      </c>
      <c r="M42" s="159">
        <f t="shared" si="4"/>
        <v>0</v>
      </c>
      <c r="N42" s="159">
        <v>1.1000000000000001</v>
      </c>
      <c r="O42" s="159"/>
      <c r="P42" s="163">
        <v>1.51459E-4</v>
      </c>
      <c r="Q42" s="163"/>
      <c r="R42" s="163">
        <v>1.51459E-4</v>
      </c>
      <c r="S42" s="159">
        <f t="shared" si="5"/>
        <v>3.5000000000000003E-2</v>
      </c>
      <c r="T42" s="160"/>
      <c r="U42" s="160"/>
      <c r="V42" s="163"/>
      <c r="Z42">
        <v>0</v>
      </c>
    </row>
    <row r="43" spans="1:26" ht="24.95" customHeight="1" x14ac:dyDescent="0.25">
      <c r="A43" s="153"/>
      <c r="B43" s="148" t="s">
        <v>73</v>
      </c>
      <c r="C43" s="154" t="s">
        <v>149</v>
      </c>
      <c r="D43" s="148" t="s">
        <v>150</v>
      </c>
      <c r="E43" s="148" t="s">
        <v>76</v>
      </c>
      <c r="F43" s="149">
        <v>190</v>
      </c>
      <c r="G43" s="150"/>
      <c r="H43" s="150"/>
      <c r="I43" s="150">
        <f t="shared" ref="I43:I74" si="6">ROUND(F43*(G43+H43),2)</f>
        <v>0</v>
      </c>
      <c r="J43" s="148">
        <f t="shared" ref="J43:J74" si="7">ROUND(F43*(N43),2)</f>
        <v>93.1</v>
      </c>
      <c r="K43" s="151">
        <f t="shared" ref="K43:K74" si="8">ROUND(F43*(O43),2)</f>
        <v>0</v>
      </c>
      <c r="L43" s="151">
        <f t="shared" ref="L43:L74" si="9">ROUND(F43*(G43),2)</f>
        <v>0</v>
      </c>
      <c r="M43" s="151">
        <f t="shared" ref="M43:M74" si="10">ROUND(F43*(H43),2)</f>
        <v>0</v>
      </c>
      <c r="N43" s="151">
        <v>0.49</v>
      </c>
      <c r="O43" s="151"/>
      <c r="P43" s="155"/>
      <c r="Q43" s="155"/>
      <c r="R43" s="155"/>
      <c r="S43" s="151">
        <f t="shared" ref="S43:S74" si="11">ROUND(F43*(P43),3)</f>
        <v>0</v>
      </c>
      <c r="T43" s="152"/>
      <c r="U43" s="152"/>
      <c r="V43" s="155"/>
      <c r="Z43">
        <v>0</v>
      </c>
    </row>
    <row r="44" spans="1:26" ht="24.95" customHeight="1" x14ac:dyDescent="0.25">
      <c r="A44" s="153"/>
      <c r="B44" s="148" t="s">
        <v>73</v>
      </c>
      <c r="C44" s="154" t="s">
        <v>151</v>
      </c>
      <c r="D44" s="148" t="s">
        <v>152</v>
      </c>
      <c r="E44" s="148" t="s">
        <v>76</v>
      </c>
      <c r="F44" s="149">
        <v>110</v>
      </c>
      <c r="G44" s="150"/>
      <c r="H44" s="150"/>
      <c r="I44" s="150">
        <f t="shared" si="6"/>
        <v>0</v>
      </c>
      <c r="J44" s="148">
        <f t="shared" si="7"/>
        <v>288.2</v>
      </c>
      <c r="K44" s="151">
        <f t="shared" si="8"/>
        <v>0</v>
      </c>
      <c r="L44" s="151">
        <f t="shared" si="9"/>
        <v>0</v>
      </c>
      <c r="M44" s="151">
        <f t="shared" si="10"/>
        <v>0</v>
      </c>
      <c r="N44" s="151">
        <v>2.62</v>
      </c>
      <c r="O44" s="151"/>
      <c r="P44" s="155"/>
      <c r="Q44" s="155"/>
      <c r="R44" s="155"/>
      <c r="S44" s="151">
        <f t="shared" si="11"/>
        <v>0</v>
      </c>
      <c r="T44" s="152"/>
      <c r="U44" s="152"/>
      <c r="V44" s="155"/>
      <c r="Z44">
        <v>0</v>
      </c>
    </row>
    <row r="45" spans="1:26" ht="24.95" customHeight="1" x14ac:dyDescent="0.25">
      <c r="A45" s="161"/>
      <c r="B45" s="156" t="s">
        <v>98</v>
      </c>
      <c r="C45" s="162" t="s">
        <v>153</v>
      </c>
      <c r="D45" s="156" t="s">
        <v>154</v>
      </c>
      <c r="E45" s="156" t="s">
        <v>76</v>
      </c>
      <c r="F45" s="157">
        <v>110</v>
      </c>
      <c r="G45" s="158"/>
      <c r="H45" s="158"/>
      <c r="I45" s="158">
        <f t="shared" si="6"/>
        <v>0</v>
      </c>
      <c r="J45" s="156">
        <f t="shared" si="7"/>
        <v>180.4</v>
      </c>
      <c r="K45" s="159">
        <f t="shared" si="8"/>
        <v>0</v>
      </c>
      <c r="L45" s="159">
        <f t="shared" si="9"/>
        <v>0</v>
      </c>
      <c r="M45" s="159">
        <f t="shared" si="10"/>
        <v>0</v>
      </c>
      <c r="N45" s="159">
        <v>1.6400000000000001</v>
      </c>
      <c r="O45" s="159"/>
      <c r="P45" s="163"/>
      <c r="Q45" s="163"/>
      <c r="R45" s="163"/>
      <c r="S45" s="159">
        <f t="shared" si="11"/>
        <v>0</v>
      </c>
      <c r="T45" s="160"/>
      <c r="U45" s="160"/>
      <c r="V45" s="163"/>
      <c r="Z45">
        <v>0</v>
      </c>
    </row>
    <row r="46" spans="1:26" ht="24.95" customHeight="1" x14ac:dyDescent="0.25">
      <c r="A46" s="161"/>
      <c r="B46" s="156" t="s">
        <v>98</v>
      </c>
      <c r="C46" s="162" t="s">
        <v>155</v>
      </c>
      <c r="D46" s="156" t="s">
        <v>156</v>
      </c>
      <c r="E46" s="156" t="s">
        <v>76</v>
      </c>
      <c r="F46" s="157">
        <v>190</v>
      </c>
      <c r="G46" s="158"/>
      <c r="H46" s="158"/>
      <c r="I46" s="158">
        <f t="shared" si="6"/>
        <v>0</v>
      </c>
      <c r="J46" s="156">
        <f t="shared" si="7"/>
        <v>129.19999999999999</v>
      </c>
      <c r="K46" s="159">
        <f t="shared" si="8"/>
        <v>0</v>
      </c>
      <c r="L46" s="159">
        <f t="shared" si="9"/>
        <v>0</v>
      </c>
      <c r="M46" s="159">
        <f t="shared" si="10"/>
        <v>0</v>
      </c>
      <c r="N46" s="159">
        <v>0.68</v>
      </c>
      <c r="O46" s="159"/>
      <c r="P46" s="163">
        <v>9.7621599999999994E-5</v>
      </c>
      <c r="Q46" s="163"/>
      <c r="R46" s="163">
        <v>9.7621599999999994E-5</v>
      </c>
      <c r="S46" s="159">
        <f t="shared" si="11"/>
        <v>1.9E-2</v>
      </c>
      <c r="T46" s="160"/>
      <c r="U46" s="160"/>
      <c r="V46" s="163"/>
      <c r="Z46">
        <v>0</v>
      </c>
    </row>
    <row r="47" spans="1:26" ht="24.95" customHeight="1" x14ac:dyDescent="0.25">
      <c r="A47" s="161"/>
      <c r="B47" s="156" t="s">
        <v>98</v>
      </c>
      <c r="C47" s="162" t="s">
        <v>157</v>
      </c>
      <c r="D47" s="156" t="s">
        <v>158</v>
      </c>
      <c r="E47" s="156" t="s">
        <v>76</v>
      </c>
      <c r="F47" s="157">
        <v>30</v>
      </c>
      <c r="G47" s="158"/>
      <c r="H47" s="158"/>
      <c r="I47" s="158">
        <f t="shared" si="6"/>
        <v>0</v>
      </c>
      <c r="J47" s="156">
        <f t="shared" si="7"/>
        <v>14.4</v>
      </c>
      <c r="K47" s="159">
        <f t="shared" si="8"/>
        <v>0</v>
      </c>
      <c r="L47" s="159">
        <f t="shared" si="9"/>
        <v>0</v>
      </c>
      <c r="M47" s="159">
        <f t="shared" si="10"/>
        <v>0</v>
      </c>
      <c r="N47" s="159">
        <v>0.48</v>
      </c>
      <c r="O47" s="159"/>
      <c r="P47" s="163">
        <v>1.14771E-4</v>
      </c>
      <c r="Q47" s="163"/>
      <c r="R47" s="163">
        <v>1.14771E-4</v>
      </c>
      <c r="S47" s="159">
        <f t="shared" si="11"/>
        <v>3.0000000000000001E-3</v>
      </c>
      <c r="T47" s="160"/>
      <c r="U47" s="160"/>
      <c r="V47" s="163"/>
      <c r="Z47">
        <v>0</v>
      </c>
    </row>
    <row r="48" spans="1:26" ht="24.95" customHeight="1" x14ac:dyDescent="0.25">
      <c r="A48" s="153"/>
      <c r="B48" s="148" t="s">
        <v>73</v>
      </c>
      <c r="C48" s="154" t="s">
        <v>159</v>
      </c>
      <c r="D48" s="148" t="s">
        <v>160</v>
      </c>
      <c r="E48" s="148" t="s">
        <v>76</v>
      </c>
      <c r="F48" s="149">
        <v>5</v>
      </c>
      <c r="G48" s="150"/>
      <c r="H48" s="150"/>
      <c r="I48" s="150">
        <f t="shared" si="6"/>
        <v>0</v>
      </c>
      <c r="J48" s="148">
        <f t="shared" si="7"/>
        <v>7</v>
      </c>
      <c r="K48" s="151">
        <f t="shared" si="8"/>
        <v>0</v>
      </c>
      <c r="L48" s="151">
        <f t="shared" si="9"/>
        <v>0</v>
      </c>
      <c r="M48" s="151">
        <f t="shared" si="10"/>
        <v>0</v>
      </c>
      <c r="N48" s="151">
        <v>1.4</v>
      </c>
      <c r="O48" s="151"/>
      <c r="P48" s="155"/>
      <c r="Q48" s="155"/>
      <c r="R48" s="155"/>
      <c r="S48" s="151">
        <f t="shared" si="11"/>
        <v>0</v>
      </c>
      <c r="T48" s="152"/>
      <c r="U48" s="152"/>
      <c r="V48" s="155"/>
      <c r="Z48">
        <v>0</v>
      </c>
    </row>
    <row r="49" spans="1:26" ht="24.95" customHeight="1" x14ac:dyDescent="0.25">
      <c r="A49" s="153"/>
      <c r="B49" s="148" t="s">
        <v>73</v>
      </c>
      <c r="C49" s="154" t="s">
        <v>161</v>
      </c>
      <c r="D49" s="148" t="s">
        <v>162</v>
      </c>
      <c r="E49" s="148" t="s">
        <v>83</v>
      </c>
      <c r="F49" s="149">
        <v>48</v>
      </c>
      <c r="G49" s="150"/>
      <c r="H49" s="150"/>
      <c r="I49" s="150">
        <f t="shared" si="6"/>
        <v>0</v>
      </c>
      <c r="J49" s="148">
        <f t="shared" si="7"/>
        <v>41.76</v>
      </c>
      <c r="K49" s="151">
        <f t="shared" si="8"/>
        <v>0</v>
      </c>
      <c r="L49" s="151">
        <f t="shared" si="9"/>
        <v>0</v>
      </c>
      <c r="M49" s="151">
        <f t="shared" si="10"/>
        <v>0</v>
      </c>
      <c r="N49" s="151">
        <v>0.87</v>
      </c>
      <c r="O49" s="151"/>
      <c r="P49" s="155"/>
      <c r="Q49" s="155"/>
      <c r="R49" s="155"/>
      <c r="S49" s="151">
        <f t="shared" si="11"/>
        <v>0</v>
      </c>
      <c r="T49" s="152"/>
      <c r="U49" s="152"/>
      <c r="V49" s="155"/>
      <c r="Z49">
        <v>0</v>
      </c>
    </row>
    <row r="50" spans="1:26" ht="24.95" customHeight="1" x14ac:dyDescent="0.25">
      <c r="A50" s="153"/>
      <c r="B50" s="148" t="s">
        <v>73</v>
      </c>
      <c r="C50" s="154" t="s">
        <v>163</v>
      </c>
      <c r="D50" s="148" t="s">
        <v>164</v>
      </c>
      <c r="E50" s="148" t="s">
        <v>83</v>
      </c>
      <c r="F50" s="149">
        <v>15</v>
      </c>
      <c r="G50" s="150"/>
      <c r="H50" s="150"/>
      <c r="I50" s="150">
        <f t="shared" si="6"/>
        <v>0</v>
      </c>
      <c r="J50" s="148">
        <f t="shared" si="7"/>
        <v>180.6</v>
      </c>
      <c r="K50" s="151">
        <f t="shared" si="8"/>
        <v>0</v>
      </c>
      <c r="L50" s="151">
        <f t="shared" si="9"/>
        <v>0</v>
      </c>
      <c r="M50" s="151">
        <f t="shared" si="10"/>
        <v>0</v>
      </c>
      <c r="N50" s="151">
        <v>12.04</v>
      </c>
      <c r="O50" s="151"/>
      <c r="P50" s="155"/>
      <c r="Q50" s="155"/>
      <c r="R50" s="155"/>
      <c r="S50" s="151">
        <f t="shared" si="11"/>
        <v>0</v>
      </c>
      <c r="T50" s="152"/>
      <c r="U50" s="152"/>
      <c r="V50" s="155"/>
      <c r="Z50">
        <v>0</v>
      </c>
    </row>
    <row r="51" spans="1:26" ht="24.95" customHeight="1" x14ac:dyDescent="0.25">
      <c r="A51" s="161"/>
      <c r="B51" s="156" t="s">
        <v>98</v>
      </c>
      <c r="C51" s="162" t="s">
        <v>165</v>
      </c>
      <c r="D51" s="156" t="s">
        <v>166</v>
      </c>
      <c r="E51" s="156" t="s">
        <v>76</v>
      </c>
      <c r="F51" s="157">
        <v>5</v>
      </c>
      <c r="G51" s="158"/>
      <c r="H51" s="158"/>
      <c r="I51" s="158">
        <f t="shared" si="6"/>
        <v>0</v>
      </c>
      <c r="J51" s="156">
        <f t="shared" si="7"/>
        <v>2.9</v>
      </c>
      <c r="K51" s="159">
        <f t="shared" si="8"/>
        <v>0</v>
      </c>
      <c r="L51" s="159">
        <f t="shared" si="9"/>
        <v>0</v>
      </c>
      <c r="M51" s="159">
        <f t="shared" si="10"/>
        <v>0</v>
      </c>
      <c r="N51" s="159">
        <v>0.57999999999999996</v>
      </c>
      <c r="O51" s="159"/>
      <c r="P51" s="163"/>
      <c r="Q51" s="163"/>
      <c r="R51" s="163"/>
      <c r="S51" s="159">
        <f t="shared" si="11"/>
        <v>0</v>
      </c>
      <c r="T51" s="160"/>
      <c r="U51" s="160"/>
      <c r="V51" s="163"/>
      <c r="Z51">
        <v>0</v>
      </c>
    </row>
    <row r="52" spans="1:26" ht="24.95" customHeight="1" x14ac:dyDescent="0.25">
      <c r="A52" s="153"/>
      <c r="B52" s="148" t="s">
        <v>73</v>
      </c>
      <c r="C52" s="154" t="s">
        <v>167</v>
      </c>
      <c r="D52" s="148" t="s">
        <v>168</v>
      </c>
      <c r="E52" s="148" t="s">
        <v>83</v>
      </c>
      <c r="F52" s="149">
        <v>5</v>
      </c>
      <c r="G52" s="150"/>
      <c r="H52" s="150"/>
      <c r="I52" s="150">
        <f t="shared" si="6"/>
        <v>0</v>
      </c>
      <c r="J52" s="148">
        <f t="shared" si="7"/>
        <v>21.75</v>
      </c>
      <c r="K52" s="151">
        <f t="shared" si="8"/>
        <v>0</v>
      </c>
      <c r="L52" s="151">
        <f t="shared" si="9"/>
        <v>0</v>
      </c>
      <c r="M52" s="151">
        <f t="shared" si="10"/>
        <v>0</v>
      </c>
      <c r="N52" s="151">
        <v>4.3499999999999996</v>
      </c>
      <c r="O52" s="151"/>
      <c r="P52" s="155"/>
      <c r="Q52" s="155"/>
      <c r="R52" s="155"/>
      <c r="S52" s="151">
        <f t="shared" si="11"/>
        <v>0</v>
      </c>
      <c r="T52" s="152"/>
      <c r="U52" s="152"/>
      <c r="V52" s="155"/>
      <c r="Z52">
        <v>0</v>
      </c>
    </row>
    <row r="53" spans="1:26" ht="24.95" customHeight="1" x14ac:dyDescent="0.25">
      <c r="A53" s="153"/>
      <c r="B53" s="148" t="s">
        <v>73</v>
      </c>
      <c r="C53" s="154" t="s">
        <v>169</v>
      </c>
      <c r="D53" s="148" t="s">
        <v>170</v>
      </c>
      <c r="E53" s="148" t="s">
        <v>76</v>
      </c>
      <c r="F53" s="149">
        <v>10</v>
      </c>
      <c r="G53" s="150"/>
      <c r="H53" s="150"/>
      <c r="I53" s="150">
        <f t="shared" si="6"/>
        <v>0</v>
      </c>
      <c r="J53" s="148">
        <f t="shared" si="7"/>
        <v>8.1</v>
      </c>
      <c r="K53" s="151">
        <f t="shared" si="8"/>
        <v>0</v>
      </c>
      <c r="L53" s="151">
        <f t="shared" si="9"/>
        <v>0</v>
      </c>
      <c r="M53" s="151">
        <f t="shared" si="10"/>
        <v>0</v>
      </c>
      <c r="N53" s="151">
        <v>0.81</v>
      </c>
      <c r="O53" s="151"/>
      <c r="P53" s="155"/>
      <c r="Q53" s="155"/>
      <c r="R53" s="155"/>
      <c r="S53" s="151">
        <f t="shared" si="11"/>
        <v>0</v>
      </c>
      <c r="T53" s="152"/>
      <c r="U53" s="152"/>
      <c r="V53" s="155"/>
      <c r="Z53">
        <v>0</v>
      </c>
    </row>
    <row r="54" spans="1:26" ht="24.95" customHeight="1" x14ac:dyDescent="0.25">
      <c r="A54" s="161"/>
      <c r="B54" s="156" t="s">
        <v>86</v>
      </c>
      <c r="C54" s="162" t="s">
        <v>171</v>
      </c>
      <c r="D54" s="156" t="s">
        <v>172</v>
      </c>
      <c r="E54" s="156" t="s">
        <v>76</v>
      </c>
      <c r="F54" s="157">
        <v>90</v>
      </c>
      <c r="G54" s="158"/>
      <c r="H54" s="158"/>
      <c r="I54" s="158">
        <f t="shared" si="6"/>
        <v>0</v>
      </c>
      <c r="J54" s="156">
        <f t="shared" si="7"/>
        <v>24.3</v>
      </c>
      <c r="K54" s="159">
        <f t="shared" si="8"/>
        <v>0</v>
      </c>
      <c r="L54" s="159">
        <f t="shared" si="9"/>
        <v>0</v>
      </c>
      <c r="M54" s="159">
        <f t="shared" si="10"/>
        <v>0</v>
      </c>
      <c r="N54" s="159">
        <v>0.27</v>
      </c>
      <c r="O54" s="159"/>
      <c r="P54" s="163"/>
      <c r="Q54" s="163"/>
      <c r="R54" s="163"/>
      <c r="S54" s="159">
        <f t="shared" si="11"/>
        <v>0</v>
      </c>
      <c r="T54" s="160"/>
      <c r="U54" s="160"/>
      <c r="V54" s="163"/>
      <c r="Z54">
        <v>0</v>
      </c>
    </row>
    <row r="55" spans="1:26" ht="24.95" customHeight="1" x14ac:dyDescent="0.25">
      <c r="A55" s="153"/>
      <c r="B55" s="148" t="s">
        <v>73</v>
      </c>
      <c r="C55" s="154" t="s">
        <v>173</v>
      </c>
      <c r="D55" s="148" t="s">
        <v>174</v>
      </c>
      <c r="E55" s="148" t="s">
        <v>76</v>
      </c>
      <c r="F55" s="149">
        <v>90</v>
      </c>
      <c r="G55" s="150"/>
      <c r="H55" s="150"/>
      <c r="I55" s="150">
        <f t="shared" si="6"/>
        <v>0</v>
      </c>
      <c r="J55" s="148">
        <f t="shared" si="7"/>
        <v>102.6</v>
      </c>
      <c r="K55" s="151">
        <f t="shared" si="8"/>
        <v>0</v>
      </c>
      <c r="L55" s="151">
        <f t="shared" si="9"/>
        <v>0</v>
      </c>
      <c r="M55" s="151">
        <f t="shared" si="10"/>
        <v>0</v>
      </c>
      <c r="N55" s="151">
        <v>1.1400000000000001</v>
      </c>
      <c r="O55" s="151"/>
      <c r="P55" s="155"/>
      <c r="Q55" s="155"/>
      <c r="R55" s="155"/>
      <c r="S55" s="151">
        <f t="shared" si="11"/>
        <v>0</v>
      </c>
      <c r="T55" s="152"/>
      <c r="U55" s="152"/>
      <c r="V55" s="155"/>
      <c r="Z55">
        <v>0</v>
      </c>
    </row>
    <row r="56" spans="1:26" ht="24.95" customHeight="1" x14ac:dyDescent="0.25">
      <c r="A56" s="153"/>
      <c r="B56" s="148" t="s">
        <v>73</v>
      </c>
      <c r="C56" s="154" t="s">
        <v>175</v>
      </c>
      <c r="D56" s="148" t="s">
        <v>176</v>
      </c>
      <c r="E56" s="148" t="s">
        <v>83</v>
      </c>
      <c r="F56" s="149">
        <v>2</v>
      </c>
      <c r="G56" s="150"/>
      <c r="H56" s="150"/>
      <c r="I56" s="150">
        <f t="shared" si="6"/>
        <v>0</v>
      </c>
      <c r="J56" s="148">
        <f t="shared" si="7"/>
        <v>3.36</v>
      </c>
      <c r="K56" s="151">
        <f t="shared" si="8"/>
        <v>0</v>
      </c>
      <c r="L56" s="151">
        <f t="shared" si="9"/>
        <v>0</v>
      </c>
      <c r="M56" s="151">
        <f t="shared" si="10"/>
        <v>0</v>
      </c>
      <c r="N56" s="151">
        <v>1.6800000000000002</v>
      </c>
      <c r="O56" s="151"/>
      <c r="P56" s="155"/>
      <c r="Q56" s="155"/>
      <c r="R56" s="155"/>
      <c r="S56" s="151">
        <f t="shared" si="11"/>
        <v>0</v>
      </c>
      <c r="T56" s="152"/>
      <c r="U56" s="152"/>
      <c r="V56" s="155"/>
      <c r="Z56">
        <v>0</v>
      </c>
    </row>
    <row r="57" spans="1:26" ht="24.95" customHeight="1" x14ac:dyDescent="0.25">
      <c r="A57" s="161"/>
      <c r="B57" s="156" t="s">
        <v>98</v>
      </c>
      <c r="C57" s="162" t="s">
        <v>177</v>
      </c>
      <c r="D57" s="156" t="s">
        <v>178</v>
      </c>
      <c r="E57" s="156" t="s">
        <v>83</v>
      </c>
      <c r="F57" s="157">
        <v>5</v>
      </c>
      <c r="G57" s="158"/>
      <c r="H57" s="158"/>
      <c r="I57" s="158">
        <f t="shared" si="6"/>
        <v>0</v>
      </c>
      <c r="J57" s="156">
        <f t="shared" si="7"/>
        <v>18.8</v>
      </c>
      <c r="K57" s="159">
        <f t="shared" si="8"/>
        <v>0</v>
      </c>
      <c r="L57" s="159">
        <f t="shared" si="9"/>
        <v>0</v>
      </c>
      <c r="M57" s="159">
        <f t="shared" si="10"/>
        <v>0</v>
      </c>
      <c r="N57" s="159">
        <v>3.76</v>
      </c>
      <c r="O57" s="159"/>
      <c r="P57" s="163"/>
      <c r="Q57" s="163"/>
      <c r="R57" s="163"/>
      <c r="S57" s="159">
        <f t="shared" si="11"/>
        <v>0</v>
      </c>
      <c r="T57" s="160"/>
      <c r="U57" s="160"/>
      <c r="V57" s="163"/>
      <c r="Z57">
        <v>0</v>
      </c>
    </row>
    <row r="58" spans="1:26" ht="24.95" customHeight="1" x14ac:dyDescent="0.25">
      <c r="A58" s="153"/>
      <c r="B58" s="148" t="s">
        <v>73</v>
      </c>
      <c r="C58" s="154" t="s">
        <v>179</v>
      </c>
      <c r="D58" s="148" t="s">
        <v>180</v>
      </c>
      <c r="E58" s="148" t="s">
        <v>83</v>
      </c>
      <c r="F58" s="149">
        <v>10</v>
      </c>
      <c r="G58" s="150"/>
      <c r="H58" s="150"/>
      <c r="I58" s="150">
        <f t="shared" si="6"/>
        <v>0</v>
      </c>
      <c r="J58" s="148">
        <f t="shared" si="7"/>
        <v>27.3</v>
      </c>
      <c r="K58" s="151">
        <f t="shared" si="8"/>
        <v>0</v>
      </c>
      <c r="L58" s="151">
        <f t="shared" si="9"/>
        <v>0</v>
      </c>
      <c r="M58" s="151">
        <f t="shared" si="10"/>
        <v>0</v>
      </c>
      <c r="N58" s="151">
        <v>2.73</v>
      </c>
      <c r="O58" s="151"/>
      <c r="P58" s="155"/>
      <c r="Q58" s="155"/>
      <c r="R58" s="155"/>
      <c r="S58" s="151">
        <f t="shared" si="11"/>
        <v>0</v>
      </c>
      <c r="T58" s="152"/>
      <c r="U58" s="152"/>
      <c r="V58" s="155"/>
      <c r="Z58">
        <v>0</v>
      </c>
    </row>
    <row r="59" spans="1:26" ht="50.1" customHeight="1" x14ac:dyDescent="0.25">
      <c r="A59" s="161"/>
      <c r="B59" s="156" t="s">
        <v>98</v>
      </c>
      <c r="C59" s="162" t="s">
        <v>117</v>
      </c>
      <c r="D59" s="156" t="s">
        <v>181</v>
      </c>
      <c r="E59" s="156" t="s">
        <v>83</v>
      </c>
      <c r="F59" s="157">
        <v>1</v>
      </c>
      <c r="G59" s="158"/>
      <c r="H59" s="158"/>
      <c r="I59" s="158">
        <f t="shared" si="6"/>
        <v>0</v>
      </c>
      <c r="J59" s="156">
        <f t="shared" si="7"/>
        <v>1984.5</v>
      </c>
      <c r="K59" s="159">
        <f t="shared" si="8"/>
        <v>0</v>
      </c>
      <c r="L59" s="159">
        <f t="shared" si="9"/>
        <v>0</v>
      </c>
      <c r="M59" s="159">
        <f t="shared" si="10"/>
        <v>0</v>
      </c>
      <c r="N59" s="159">
        <v>1984.5</v>
      </c>
      <c r="O59" s="159"/>
      <c r="P59" s="163"/>
      <c r="Q59" s="163"/>
      <c r="R59" s="163"/>
      <c r="S59" s="159">
        <f t="shared" si="11"/>
        <v>0</v>
      </c>
      <c r="T59" s="160"/>
      <c r="U59" s="160"/>
      <c r="V59" s="163"/>
      <c r="Z59">
        <v>0</v>
      </c>
    </row>
    <row r="60" spans="1:26" ht="24.95" customHeight="1" x14ac:dyDescent="0.25">
      <c r="A60" s="153"/>
      <c r="B60" s="148" t="s">
        <v>73</v>
      </c>
      <c r="C60" s="154" t="s">
        <v>182</v>
      </c>
      <c r="D60" s="148" t="s">
        <v>183</v>
      </c>
      <c r="E60" s="148" t="s">
        <v>76</v>
      </c>
      <c r="F60" s="149">
        <v>115</v>
      </c>
      <c r="G60" s="150"/>
      <c r="H60" s="150"/>
      <c r="I60" s="150">
        <f t="shared" si="6"/>
        <v>0</v>
      </c>
      <c r="J60" s="148">
        <f t="shared" si="7"/>
        <v>80.5</v>
      </c>
      <c r="K60" s="151">
        <f t="shared" si="8"/>
        <v>0</v>
      </c>
      <c r="L60" s="151">
        <f t="shared" si="9"/>
        <v>0</v>
      </c>
      <c r="M60" s="151">
        <f t="shared" si="10"/>
        <v>0</v>
      </c>
      <c r="N60" s="151">
        <v>0.7</v>
      </c>
      <c r="O60" s="151"/>
      <c r="P60" s="155"/>
      <c r="Q60" s="155"/>
      <c r="R60" s="155"/>
      <c r="S60" s="151">
        <f t="shared" si="11"/>
        <v>0</v>
      </c>
      <c r="T60" s="152"/>
      <c r="U60" s="152"/>
      <c r="V60" s="155"/>
      <c r="Z60">
        <v>0</v>
      </c>
    </row>
    <row r="61" spans="1:26" ht="24.95" customHeight="1" x14ac:dyDescent="0.25">
      <c r="A61" s="161"/>
      <c r="B61" s="156" t="s">
        <v>98</v>
      </c>
      <c r="C61" s="162" t="s">
        <v>184</v>
      </c>
      <c r="D61" s="156" t="s">
        <v>185</v>
      </c>
      <c r="E61" s="156" t="s">
        <v>76</v>
      </c>
      <c r="F61" s="157">
        <v>115</v>
      </c>
      <c r="G61" s="158"/>
      <c r="H61" s="158"/>
      <c r="I61" s="158">
        <f t="shared" si="6"/>
        <v>0</v>
      </c>
      <c r="J61" s="156">
        <f t="shared" si="7"/>
        <v>36.799999999999997</v>
      </c>
      <c r="K61" s="159">
        <f t="shared" si="8"/>
        <v>0</v>
      </c>
      <c r="L61" s="159">
        <f t="shared" si="9"/>
        <v>0</v>
      </c>
      <c r="M61" s="159">
        <f t="shared" si="10"/>
        <v>0</v>
      </c>
      <c r="N61" s="159">
        <v>0.32</v>
      </c>
      <c r="O61" s="159"/>
      <c r="P61" s="163"/>
      <c r="Q61" s="163"/>
      <c r="R61" s="163"/>
      <c r="S61" s="159">
        <f t="shared" si="11"/>
        <v>0</v>
      </c>
      <c r="T61" s="160"/>
      <c r="U61" s="160"/>
      <c r="V61" s="163"/>
      <c r="Z61">
        <v>0</v>
      </c>
    </row>
    <row r="62" spans="1:26" ht="24.95" customHeight="1" x14ac:dyDescent="0.25">
      <c r="A62" s="153"/>
      <c r="B62" s="148" t="s">
        <v>73</v>
      </c>
      <c r="C62" s="154" t="s">
        <v>186</v>
      </c>
      <c r="D62" s="148" t="s">
        <v>187</v>
      </c>
      <c r="E62" s="148" t="s">
        <v>83</v>
      </c>
      <c r="F62" s="149">
        <v>7</v>
      </c>
      <c r="G62" s="150"/>
      <c r="H62" s="150"/>
      <c r="I62" s="150">
        <f t="shared" si="6"/>
        <v>0</v>
      </c>
      <c r="J62" s="148">
        <f t="shared" si="7"/>
        <v>235.76</v>
      </c>
      <c r="K62" s="151">
        <f t="shared" si="8"/>
        <v>0</v>
      </c>
      <c r="L62" s="151">
        <f t="shared" si="9"/>
        <v>0</v>
      </c>
      <c r="M62" s="151">
        <f t="shared" si="10"/>
        <v>0</v>
      </c>
      <c r="N62" s="151">
        <v>33.68</v>
      </c>
      <c r="O62" s="151"/>
      <c r="P62" s="155"/>
      <c r="Q62" s="155"/>
      <c r="R62" s="155"/>
      <c r="S62" s="151">
        <f t="shared" si="11"/>
        <v>0</v>
      </c>
      <c r="T62" s="152"/>
      <c r="U62" s="152"/>
      <c r="V62" s="155"/>
      <c r="Z62">
        <v>0</v>
      </c>
    </row>
    <row r="63" spans="1:26" ht="24.95" customHeight="1" x14ac:dyDescent="0.25">
      <c r="A63" s="161"/>
      <c r="B63" s="156" t="s">
        <v>188</v>
      </c>
      <c r="C63" s="162" t="s">
        <v>117</v>
      </c>
      <c r="D63" s="156" t="s">
        <v>189</v>
      </c>
      <c r="E63" s="156" t="s">
        <v>76</v>
      </c>
      <c r="F63" s="157">
        <v>80</v>
      </c>
      <c r="G63" s="158"/>
      <c r="H63" s="158"/>
      <c r="I63" s="158">
        <f t="shared" si="6"/>
        <v>0</v>
      </c>
      <c r="J63" s="156">
        <f t="shared" si="7"/>
        <v>76</v>
      </c>
      <c r="K63" s="159">
        <f t="shared" si="8"/>
        <v>0</v>
      </c>
      <c r="L63" s="159">
        <f t="shared" si="9"/>
        <v>0</v>
      </c>
      <c r="M63" s="159">
        <f t="shared" si="10"/>
        <v>0</v>
      </c>
      <c r="N63" s="159">
        <v>0.95</v>
      </c>
      <c r="O63" s="159"/>
      <c r="P63" s="163"/>
      <c r="Q63" s="163"/>
      <c r="R63" s="163"/>
      <c r="S63" s="159">
        <f t="shared" si="11"/>
        <v>0</v>
      </c>
      <c r="T63" s="160"/>
      <c r="U63" s="160"/>
      <c r="V63" s="163"/>
      <c r="Z63">
        <v>0</v>
      </c>
    </row>
    <row r="64" spans="1:26" ht="24.95" customHeight="1" x14ac:dyDescent="0.25">
      <c r="A64" s="153"/>
      <c r="B64" s="148" t="s">
        <v>77</v>
      </c>
      <c r="C64" s="154" t="s">
        <v>190</v>
      </c>
      <c r="D64" s="148" t="s">
        <v>191</v>
      </c>
      <c r="E64" s="148" t="s">
        <v>76</v>
      </c>
      <c r="F64" s="149">
        <v>80</v>
      </c>
      <c r="G64" s="150"/>
      <c r="H64" s="150"/>
      <c r="I64" s="150">
        <f t="shared" si="6"/>
        <v>0</v>
      </c>
      <c r="J64" s="148">
        <f t="shared" si="7"/>
        <v>120</v>
      </c>
      <c r="K64" s="151">
        <f t="shared" si="8"/>
        <v>0</v>
      </c>
      <c r="L64" s="151">
        <f t="shared" si="9"/>
        <v>0</v>
      </c>
      <c r="M64" s="151">
        <f t="shared" si="10"/>
        <v>0</v>
      </c>
      <c r="N64" s="151">
        <v>1.5</v>
      </c>
      <c r="O64" s="151"/>
      <c r="P64" s="155"/>
      <c r="Q64" s="155"/>
      <c r="R64" s="155"/>
      <c r="S64" s="151">
        <f t="shared" si="11"/>
        <v>0</v>
      </c>
      <c r="T64" s="152"/>
      <c r="U64" s="152"/>
      <c r="V64" s="155"/>
      <c r="Z64">
        <v>0</v>
      </c>
    </row>
    <row r="65" spans="1:26" ht="24.95" customHeight="1" x14ac:dyDescent="0.25">
      <c r="A65" s="153"/>
      <c r="B65" s="148" t="s">
        <v>77</v>
      </c>
      <c r="C65" s="154" t="s">
        <v>192</v>
      </c>
      <c r="D65" s="148" t="s">
        <v>193</v>
      </c>
      <c r="E65" s="148" t="s">
        <v>94</v>
      </c>
      <c r="F65" s="149">
        <v>3.9</v>
      </c>
      <c r="G65" s="164"/>
      <c r="H65" s="164"/>
      <c r="I65" s="164">
        <f t="shared" si="6"/>
        <v>0</v>
      </c>
      <c r="J65" s="148">
        <f t="shared" si="7"/>
        <v>101.4</v>
      </c>
      <c r="K65" s="151">
        <f t="shared" si="8"/>
        <v>0</v>
      </c>
      <c r="L65" s="151">
        <f t="shared" si="9"/>
        <v>0</v>
      </c>
      <c r="M65" s="151">
        <f t="shared" si="10"/>
        <v>0</v>
      </c>
      <c r="N65" s="151">
        <v>26</v>
      </c>
      <c r="O65" s="151"/>
      <c r="P65" s="155"/>
      <c r="Q65" s="155"/>
      <c r="R65" s="155"/>
      <c r="S65" s="151">
        <f t="shared" si="11"/>
        <v>0</v>
      </c>
      <c r="T65" s="152"/>
      <c r="U65" s="152"/>
      <c r="V65" s="155"/>
      <c r="Z65">
        <v>0</v>
      </c>
    </row>
    <row r="66" spans="1:26" ht="24.95" customHeight="1" x14ac:dyDescent="0.25">
      <c r="A66" s="153"/>
      <c r="B66" s="148" t="s">
        <v>73</v>
      </c>
      <c r="C66" s="154" t="s">
        <v>194</v>
      </c>
      <c r="D66" s="148" t="s">
        <v>195</v>
      </c>
      <c r="E66" s="148" t="s">
        <v>76</v>
      </c>
      <c r="F66" s="149">
        <v>20</v>
      </c>
      <c r="G66" s="150"/>
      <c r="H66" s="150"/>
      <c r="I66" s="150">
        <f t="shared" si="6"/>
        <v>0</v>
      </c>
      <c r="J66" s="148">
        <f t="shared" si="7"/>
        <v>5.8</v>
      </c>
      <c r="K66" s="151">
        <f t="shared" si="8"/>
        <v>0</v>
      </c>
      <c r="L66" s="151">
        <f t="shared" si="9"/>
        <v>0</v>
      </c>
      <c r="M66" s="151">
        <f t="shared" si="10"/>
        <v>0</v>
      </c>
      <c r="N66" s="151">
        <v>0.28999999999999998</v>
      </c>
      <c r="O66" s="151"/>
      <c r="P66" s="155"/>
      <c r="Q66" s="155"/>
      <c r="R66" s="155"/>
      <c r="S66" s="151">
        <f t="shared" si="11"/>
        <v>0</v>
      </c>
      <c r="T66" s="152"/>
      <c r="U66" s="152"/>
      <c r="V66" s="155"/>
      <c r="Z66">
        <v>0</v>
      </c>
    </row>
    <row r="67" spans="1:26" ht="24.95" customHeight="1" x14ac:dyDescent="0.25">
      <c r="A67" s="161"/>
      <c r="B67" s="156" t="s">
        <v>98</v>
      </c>
      <c r="C67" s="162" t="s">
        <v>196</v>
      </c>
      <c r="D67" s="156" t="s">
        <v>197</v>
      </c>
      <c r="E67" s="156" t="s">
        <v>76</v>
      </c>
      <c r="F67" s="157">
        <v>20</v>
      </c>
      <c r="G67" s="158"/>
      <c r="H67" s="158"/>
      <c r="I67" s="158">
        <f t="shared" si="6"/>
        <v>0</v>
      </c>
      <c r="J67" s="156">
        <f t="shared" si="7"/>
        <v>16</v>
      </c>
      <c r="K67" s="159">
        <f t="shared" si="8"/>
        <v>0</v>
      </c>
      <c r="L67" s="159">
        <f t="shared" si="9"/>
        <v>0</v>
      </c>
      <c r="M67" s="159">
        <f t="shared" si="10"/>
        <v>0</v>
      </c>
      <c r="N67" s="159">
        <v>0.8</v>
      </c>
      <c r="O67" s="159"/>
      <c r="P67" s="163">
        <v>1.2E-4</v>
      </c>
      <c r="Q67" s="163"/>
      <c r="R67" s="163">
        <v>1.2E-4</v>
      </c>
      <c r="S67" s="159">
        <f t="shared" si="11"/>
        <v>2E-3</v>
      </c>
      <c r="T67" s="160"/>
      <c r="U67" s="160"/>
      <c r="V67" s="163"/>
      <c r="Z67">
        <v>0</v>
      </c>
    </row>
    <row r="68" spans="1:26" ht="24.95" customHeight="1" x14ac:dyDescent="0.25">
      <c r="A68" s="153"/>
      <c r="B68" s="148" t="s">
        <v>73</v>
      </c>
      <c r="C68" s="154" t="s">
        <v>198</v>
      </c>
      <c r="D68" s="148" t="s">
        <v>199</v>
      </c>
      <c r="E68" s="148" t="s">
        <v>83</v>
      </c>
      <c r="F68" s="149">
        <v>1</v>
      </c>
      <c r="G68" s="150"/>
      <c r="H68" s="150"/>
      <c r="I68" s="150">
        <f t="shared" si="6"/>
        <v>0</v>
      </c>
      <c r="J68" s="148">
        <f t="shared" si="7"/>
        <v>6.1</v>
      </c>
      <c r="K68" s="151">
        <f t="shared" si="8"/>
        <v>0</v>
      </c>
      <c r="L68" s="151">
        <f t="shared" si="9"/>
        <v>0</v>
      </c>
      <c r="M68" s="151">
        <f t="shared" si="10"/>
        <v>0</v>
      </c>
      <c r="N68" s="151">
        <v>6.1</v>
      </c>
      <c r="O68" s="151"/>
      <c r="P68" s="155"/>
      <c r="Q68" s="155"/>
      <c r="R68" s="155"/>
      <c r="S68" s="151">
        <f t="shared" si="11"/>
        <v>0</v>
      </c>
      <c r="T68" s="152"/>
      <c r="U68" s="152"/>
      <c r="V68" s="155"/>
      <c r="Z68">
        <v>0</v>
      </c>
    </row>
    <row r="69" spans="1:26" ht="24.95" customHeight="1" x14ac:dyDescent="0.25">
      <c r="A69" s="161"/>
      <c r="B69" s="156" t="s">
        <v>98</v>
      </c>
      <c r="C69" s="162" t="s">
        <v>117</v>
      </c>
      <c r="D69" s="156" t="s">
        <v>200</v>
      </c>
      <c r="E69" s="156" t="s">
        <v>83</v>
      </c>
      <c r="F69" s="157">
        <v>1</v>
      </c>
      <c r="G69" s="158"/>
      <c r="H69" s="158"/>
      <c r="I69" s="158">
        <f t="shared" si="6"/>
        <v>0</v>
      </c>
      <c r="J69" s="156">
        <f t="shared" si="7"/>
        <v>29.5</v>
      </c>
      <c r="K69" s="159">
        <f t="shared" si="8"/>
        <v>0</v>
      </c>
      <c r="L69" s="159">
        <f t="shared" si="9"/>
        <v>0</v>
      </c>
      <c r="M69" s="159">
        <f t="shared" si="10"/>
        <v>0</v>
      </c>
      <c r="N69" s="159">
        <v>29.5</v>
      </c>
      <c r="O69" s="159"/>
      <c r="P69" s="163"/>
      <c r="Q69" s="163"/>
      <c r="R69" s="163"/>
      <c r="S69" s="159">
        <f t="shared" si="11"/>
        <v>0</v>
      </c>
      <c r="T69" s="160"/>
      <c r="U69" s="160"/>
      <c r="V69" s="163"/>
      <c r="Z69">
        <v>0</v>
      </c>
    </row>
    <row r="70" spans="1:26" ht="24.95" customHeight="1" x14ac:dyDescent="0.25">
      <c r="A70" s="153"/>
      <c r="B70" s="148" t="s">
        <v>73</v>
      </c>
      <c r="C70" s="154" t="s">
        <v>201</v>
      </c>
      <c r="D70" s="148" t="s">
        <v>202</v>
      </c>
      <c r="E70" s="148" t="s">
        <v>83</v>
      </c>
      <c r="F70" s="149">
        <v>2</v>
      </c>
      <c r="G70" s="150"/>
      <c r="H70" s="150"/>
      <c r="I70" s="150">
        <f t="shared" si="6"/>
        <v>0</v>
      </c>
      <c r="J70" s="148">
        <f t="shared" si="7"/>
        <v>12.58</v>
      </c>
      <c r="K70" s="151">
        <f t="shared" si="8"/>
        <v>0</v>
      </c>
      <c r="L70" s="151">
        <f t="shared" si="9"/>
        <v>0</v>
      </c>
      <c r="M70" s="151">
        <f t="shared" si="10"/>
        <v>0</v>
      </c>
      <c r="N70" s="151">
        <v>6.29</v>
      </c>
      <c r="O70" s="151"/>
      <c r="P70" s="155"/>
      <c r="Q70" s="155"/>
      <c r="R70" s="155"/>
      <c r="S70" s="151">
        <f t="shared" si="11"/>
        <v>0</v>
      </c>
      <c r="T70" s="152"/>
      <c r="U70" s="152"/>
      <c r="V70" s="155"/>
      <c r="Z70">
        <v>0</v>
      </c>
    </row>
    <row r="71" spans="1:26" ht="24.95" customHeight="1" x14ac:dyDescent="0.25">
      <c r="A71" s="161"/>
      <c r="B71" s="156" t="s">
        <v>98</v>
      </c>
      <c r="C71" s="162" t="s">
        <v>203</v>
      </c>
      <c r="D71" s="156" t="s">
        <v>204</v>
      </c>
      <c r="E71" s="156" t="s">
        <v>83</v>
      </c>
      <c r="F71" s="157">
        <v>2</v>
      </c>
      <c r="G71" s="158"/>
      <c r="H71" s="158"/>
      <c r="I71" s="158">
        <f t="shared" si="6"/>
        <v>0</v>
      </c>
      <c r="J71" s="156">
        <f t="shared" si="7"/>
        <v>21.2</v>
      </c>
      <c r="K71" s="159">
        <f t="shared" si="8"/>
        <v>0</v>
      </c>
      <c r="L71" s="159">
        <f t="shared" si="9"/>
        <v>0</v>
      </c>
      <c r="M71" s="159">
        <f t="shared" si="10"/>
        <v>0</v>
      </c>
      <c r="N71" s="159">
        <v>10.6</v>
      </c>
      <c r="O71" s="159"/>
      <c r="P71" s="163"/>
      <c r="Q71" s="163"/>
      <c r="R71" s="163"/>
      <c r="S71" s="159">
        <f t="shared" si="11"/>
        <v>0</v>
      </c>
      <c r="T71" s="160"/>
      <c r="U71" s="160"/>
      <c r="V71" s="163"/>
      <c r="Z71">
        <v>0</v>
      </c>
    </row>
    <row r="72" spans="1:26" ht="24.95" customHeight="1" x14ac:dyDescent="0.25">
      <c r="A72" s="161"/>
      <c r="B72" s="156" t="s">
        <v>188</v>
      </c>
      <c r="C72" s="162" t="s">
        <v>117</v>
      </c>
      <c r="D72" s="156" t="s">
        <v>205</v>
      </c>
      <c r="E72" s="156" t="s">
        <v>76</v>
      </c>
      <c r="F72" s="157">
        <v>30</v>
      </c>
      <c r="G72" s="158"/>
      <c r="H72" s="158"/>
      <c r="I72" s="158">
        <f t="shared" si="6"/>
        <v>0</v>
      </c>
      <c r="J72" s="156">
        <f t="shared" si="7"/>
        <v>315.60000000000002</v>
      </c>
      <c r="K72" s="159">
        <f t="shared" si="8"/>
        <v>0</v>
      </c>
      <c r="L72" s="159">
        <f t="shared" si="9"/>
        <v>0</v>
      </c>
      <c r="M72" s="159">
        <f t="shared" si="10"/>
        <v>0</v>
      </c>
      <c r="N72" s="159">
        <v>10.52</v>
      </c>
      <c r="O72" s="159"/>
      <c r="P72" s="163"/>
      <c r="Q72" s="163"/>
      <c r="R72" s="163"/>
      <c r="S72" s="159">
        <f t="shared" si="11"/>
        <v>0</v>
      </c>
      <c r="T72" s="160"/>
      <c r="U72" s="160"/>
      <c r="V72" s="163"/>
      <c r="Z72">
        <v>0</v>
      </c>
    </row>
    <row r="73" spans="1:26" ht="24.95" customHeight="1" x14ac:dyDescent="0.25">
      <c r="A73" s="153"/>
      <c r="B73" s="148" t="s">
        <v>77</v>
      </c>
      <c r="C73" s="154" t="s">
        <v>206</v>
      </c>
      <c r="D73" s="148" t="s">
        <v>207</v>
      </c>
      <c r="E73" s="148" t="s">
        <v>76</v>
      </c>
      <c r="F73" s="149">
        <v>30</v>
      </c>
      <c r="G73" s="150"/>
      <c r="H73" s="150"/>
      <c r="I73" s="150">
        <f t="shared" si="6"/>
        <v>0</v>
      </c>
      <c r="J73" s="148">
        <f t="shared" si="7"/>
        <v>196.5</v>
      </c>
      <c r="K73" s="151">
        <f t="shared" si="8"/>
        <v>0</v>
      </c>
      <c r="L73" s="151">
        <f t="shared" si="9"/>
        <v>0</v>
      </c>
      <c r="M73" s="151">
        <f t="shared" si="10"/>
        <v>0</v>
      </c>
      <c r="N73" s="151">
        <v>6.55</v>
      </c>
      <c r="O73" s="151"/>
      <c r="P73" s="155"/>
      <c r="Q73" s="155"/>
      <c r="R73" s="155"/>
      <c r="S73" s="151">
        <f t="shared" si="11"/>
        <v>0</v>
      </c>
      <c r="T73" s="152"/>
      <c r="U73" s="152"/>
      <c r="V73" s="155"/>
      <c r="Z73">
        <v>0</v>
      </c>
    </row>
    <row r="74" spans="1:26" ht="24.95" customHeight="1" x14ac:dyDescent="0.25">
      <c r="A74" s="161"/>
      <c r="B74" s="156" t="s">
        <v>188</v>
      </c>
      <c r="C74" s="162" t="s">
        <v>117</v>
      </c>
      <c r="D74" s="156" t="s">
        <v>208</v>
      </c>
      <c r="E74" s="156" t="s">
        <v>83</v>
      </c>
      <c r="F74" s="157">
        <v>1</v>
      </c>
      <c r="G74" s="158"/>
      <c r="H74" s="158"/>
      <c r="I74" s="158">
        <f t="shared" si="6"/>
        <v>0</v>
      </c>
      <c r="J74" s="156">
        <f t="shared" si="7"/>
        <v>115.6</v>
      </c>
      <c r="K74" s="159">
        <f t="shared" si="8"/>
        <v>0</v>
      </c>
      <c r="L74" s="159">
        <f t="shared" si="9"/>
        <v>0</v>
      </c>
      <c r="M74" s="159">
        <f t="shared" si="10"/>
        <v>0</v>
      </c>
      <c r="N74" s="159">
        <v>115.6</v>
      </c>
      <c r="O74" s="159"/>
      <c r="P74" s="163"/>
      <c r="Q74" s="163"/>
      <c r="R74" s="163"/>
      <c r="S74" s="159">
        <f t="shared" si="11"/>
        <v>0</v>
      </c>
      <c r="T74" s="160"/>
      <c r="U74" s="160"/>
      <c r="V74" s="163"/>
      <c r="Z74">
        <v>0</v>
      </c>
    </row>
    <row r="75" spans="1:26" ht="24.95" customHeight="1" x14ac:dyDescent="0.25">
      <c r="A75" s="153"/>
      <c r="B75" s="148" t="s">
        <v>73</v>
      </c>
      <c r="C75" s="154" t="s">
        <v>209</v>
      </c>
      <c r="D75" s="148" t="s">
        <v>210</v>
      </c>
      <c r="E75" s="148" t="s">
        <v>76</v>
      </c>
      <c r="F75" s="149">
        <v>30</v>
      </c>
      <c r="G75" s="150"/>
      <c r="H75" s="150">
        <v>0</v>
      </c>
      <c r="I75" s="150">
        <f t="shared" ref="I75:I80" si="12">ROUND(F75*(G75+H75),2)</f>
        <v>0</v>
      </c>
      <c r="J75" s="148">
        <f t="shared" ref="J75:J80" si="13">ROUND(F75*(N75),2)</f>
        <v>48.3</v>
      </c>
      <c r="K75" s="151">
        <f t="shared" ref="K75:K80" si="14">ROUND(F75*(O75),2)</f>
        <v>0</v>
      </c>
      <c r="L75" s="151">
        <f t="shared" ref="L75:L80" si="15">ROUND(F75*(G75),2)</f>
        <v>0</v>
      </c>
      <c r="M75" s="151">
        <f t="shared" ref="M75:M80" si="16">ROUND(F75*(H75),2)</f>
        <v>0</v>
      </c>
      <c r="N75" s="151">
        <v>1.6099999999999999</v>
      </c>
      <c r="O75" s="151"/>
      <c r="P75" s="155"/>
      <c r="Q75" s="155"/>
      <c r="R75" s="155"/>
      <c r="S75" s="151">
        <f t="shared" ref="S75:S80" si="17">ROUND(F75*(P75),3)</f>
        <v>0</v>
      </c>
      <c r="T75" s="152"/>
      <c r="U75" s="152"/>
      <c r="V75" s="155"/>
      <c r="Z75">
        <v>0</v>
      </c>
    </row>
    <row r="76" spans="1:26" ht="24.95" customHeight="1" x14ac:dyDescent="0.25">
      <c r="A76" s="161"/>
      <c r="B76" s="156" t="s">
        <v>98</v>
      </c>
      <c r="C76" s="162" t="s">
        <v>211</v>
      </c>
      <c r="D76" s="156" t="s">
        <v>212</v>
      </c>
      <c r="E76" s="156" t="s">
        <v>76</v>
      </c>
      <c r="F76" s="157">
        <v>30</v>
      </c>
      <c r="G76" s="158"/>
      <c r="H76" s="158"/>
      <c r="I76" s="158">
        <f t="shared" si="12"/>
        <v>0</v>
      </c>
      <c r="J76" s="156">
        <f t="shared" si="13"/>
        <v>161.69999999999999</v>
      </c>
      <c r="K76" s="159">
        <f t="shared" si="14"/>
        <v>0</v>
      </c>
      <c r="L76" s="159">
        <f t="shared" si="15"/>
        <v>0</v>
      </c>
      <c r="M76" s="159">
        <f t="shared" si="16"/>
        <v>0</v>
      </c>
      <c r="N76" s="159">
        <v>5.39</v>
      </c>
      <c r="O76" s="159"/>
      <c r="P76" s="163"/>
      <c r="Q76" s="163"/>
      <c r="R76" s="163"/>
      <c r="S76" s="159">
        <f t="shared" si="17"/>
        <v>0</v>
      </c>
      <c r="T76" s="160"/>
      <c r="U76" s="160"/>
      <c r="V76" s="163"/>
      <c r="Z76">
        <v>0</v>
      </c>
    </row>
    <row r="77" spans="1:26" ht="24.95" customHeight="1" x14ac:dyDescent="0.25">
      <c r="A77" s="153"/>
      <c r="B77" s="148" t="s">
        <v>73</v>
      </c>
      <c r="C77" s="154" t="s">
        <v>149</v>
      </c>
      <c r="D77" s="148" t="s">
        <v>150</v>
      </c>
      <c r="E77" s="148" t="s">
        <v>76</v>
      </c>
      <c r="F77" s="149">
        <v>25</v>
      </c>
      <c r="G77" s="150"/>
      <c r="H77" s="150"/>
      <c r="I77" s="150">
        <f t="shared" si="12"/>
        <v>0</v>
      </c>
      <c r="J77" s="148">
        <f t="shared" si="13"/>
        <v>12.25</v>
      </c>
      <c r="K77" s="151">
        <f t="shared" si="14"/>
        <v>0</v>
      </c>
      <c r="L77" s="151">
        <f t="shared" si="15"/>
        <v>0</v>
      </c>
      <c r="M77" s="151">
        <f t="shared" si="16"/>
        <v>0</v>
      </c>
      <c r="N77" s="151">
        <v>0.49</v>
      </c>
      <c r="O77" s="151"/>
      <c r="P77" s="155"/>
      <c r="Q77" s="155"/>
      <c r="R77" s="155"/>
      <c r="S77" s="151">
        <f t="shared" si="17"/>
        <v>0</v>
      </c>
      <c r="T77" s="152"/>
      <c r="U77" s="152"/>
      <c r="V77" s="155"/>
      <c r="Z77">
        <v>0</v>
      </c>
    </row>
    <row r="78" spans="1:26" ht="24.95" customHeight="1" x14ac:dyDescent="0.25">
      <c r="A78" s="161"/>
      <c r="B78" s="156" t="s">
        <v>98</v>
      </c>
      <c r="C78" s="162" t="s">
        <v>213</v>
      </c>
      <c r="D78" s="156" t="s">
        <v>214</v>
      </c>
      <c r="E78" s="156" t="s">
        <v>76</v>
      </c>
      <c r="F78" s="157">
        <v>25</v>
      </c>
      <c r="G78" s="158"/>
      <c r="H78" s="158"/>
      <c r="I78" s="158">
        <f t="shared" si="12"/>
        <v>0</v>
      </c>
      <c r="J78" s="156">
        <f t="shared" si="13"/>
        <v>20</v>
      </c>
      <c r="K78" s="159">
        <f t="shared" si="14"/>
        <v>0</v>
      </c>
      <c r="L78" s="159">
        <f t="shared" si="15"/>
        <v>0</v>
      </c>
      <c r="M78" s="159">
        <f t="shared" si="16"/>
        <v>0</v>
      </c>
      <c r="N78" s="159">
        <v>0.8</v>
      </c>
      <c r="O78" s="159"/>
      <c r="P78" s="163">
        <v>1E-4</v>
      </c>
      <c r="Q78" s="163"/>
      <c r="R78" s="163">
        <v>1E-4</v>
      </c>
      <c r="S78" s="159">
        <f t="shared" si="17"/>
        <v>3.0000000000000001E-3</v>
      </c>
      <c r="T78" s="160"/>
      <c r="U78" s="160"/>
      <c r="V78" s="163"/>
      <c r="Z78">
        <v>0</v>
      </c>
    </row>
    <row r="79" spans="1:26" ht="24.95" customHeight="1" x14ac:dyDescent="0.25">
      <c r="A79" s="153"/>
      <c r="B79" s="148" t="s">
        <v>77</v>
      </c>
      <c r="C79" s="154" t="s">
        <v>215</v>
      </c>
      <c r="D79" s="148" t="s">
        <v>216</v>
      </c>
      <c r="E79" s="148" t="s">
        <v>137</v>
      </c>
      <c r="F79" s="149">
        <v>10</v>
      </c>
      <c r="G79" s="150"/>
      <c r="H79" s="150"/>
      <c r="I79" s="150">
        <f t="shared" si="12"/>
        <v>0</v>
      </c>
      <c r="J79" s="148">
        <f t="shared" si="13"/>
        <v>145</v>
      </c>
      <c r="K79" s="151">
        <f t="shared" si="14"/>
        <v>0</v>
      </c>
      <c r="L79" s="151">
        <f t="shared" si="15"/>
        <v>0</v>
      </c>
      <c r="M79" s="151">
        <f t="shared" si="16"/>
        <v>0</v>
      </c>
      <c r="N79" s="151">
        <v>14.5</v>
      </c>
      <c r="O79" s="151"/>
      <c r="P79" s="155"/>
      <c r="Q79" s="155"/>
      <c r="R79" s="155"/>
      <c r="S79" s="151">
        <f t="shared" si="17"/>
        <v>0</v>
      </c>
      <c r="T79" s="152"/>
      <c r="U79" s="152"/>
      <c r="V79" s="155"/>
      <c r="Z79">
        <v>0</v>
      </c>
    </row>
    <row r="80" spans="1:26" ht="24.95" customHeight="1" x14ac:dyDescent="0.25">
      <c r="A80" s="153"/>
      <c r="B80" s="148" t="s">
        <v>73</v>
      </c>
      <c r="C80" s="154" t="s">
        <v>217</v>
      </c>
      <c r="D80" s="148" t="s">
        <v>218</v>
      </c>
      <c r="E80" s="148" t="s">
        <v>83</v>
      </c>
      <c r="F80" s="149">
        <v>1</v>
      </c>
      <c r="G80" s="150"/>
      <c r="H80" s="150"/>
      <c r="I80" s="150">
        <f t="shared" si="12"/>
        <v>0</v>
      </c>
      <c r="J80" s="148">
        <f t="shared" si="13"/>
        <v>77.510000000000005</v>
      </c>
      <c r="K80" s="151">
        <f t="shared" si="14"/>
        <v>0</v>
      </c>
      <c r="L80" s="151">
        <f t="shared" si="15"/>
        <v>0</v>
      </c>
      <c r="M80" s="151">
        <f t="shared" si="16"/>
        <v>0</v>
      </c>
      <c r="N80" s="151">
        <v>77.510000000000005</v>
      </c>
      <c r="O80" s="151"/>
      <c r="P80" s="155"/>
      <c r="Q80" s="155"/>
      <c r="R80" s="155"/>
      <c r="S80" s="151">
        <f t="shared" si="17"/>
        <v>0</v>
      </c>
      <c r="T80" s="152"/>
      <c r="U80" s="152"/>
      <c r="V80" s="155"/>
      <c r="Z80">
        <v>0</v>
      </c>
    </row>
    <row r="81" spans="1:26" x14ac:dyDescent="0.25">
      <c r="A81" s="56"/>
      <c r="B81" s="56"/>
      <c r="C81" s="146">
        <v>921</v>
      </c>
      <c r="D81" s="146" t="s">
        <v>56</v>
      </c>
      <c r="E81" s="56"/>
      <c r="F81" s="145"/>
      <c r="G81" s="135">
        <f>ROUND((SUM(L10:L80))/1,2)</f>
        <v>0</v>
      </c>
      <c r="H81" s="135">
        <f>ROUND((SUM(M10:M80))/1,2)</f>
        <v>0</v>
      </c>
      <c r="I81" s="135">
        <f>ROUND((SUM(I10:I80))/1,2)</f>
        <v>0</v>
      </c>
      <c r="J81" s="56"/>
      <c r="K81" s="56"/>
      <c r="L81" s="56">
        <f>ROUND((SUM(L10:L80))/1,2)</f>
        <v>0</v>
      </c>
      <c r="M81" s="56">
        <f>ROUND((SUM(M10:M80))/1,2)</f>
        <v>0</v>
      </c>
      <c r="N81" s="56"/>
      <c r="O81" s="56"/>
      <c r="P81" s="166"/>
      <c r="Q81" s="1"/>
      <c r="R81" s="1"/>
      <c r="S81" s="166">
        <f>ROUND((SUM(S10:S80))/1,2)</f>
        <v>8.66</v>
      </c>
      <c r="T81" s="167"/>
      <c r="U81" s="167"/>
      <c r="V81" s="2">
        <f>ROUND((SUM(V10:V80))/1,2)</f>
        <v>0</v>
      </c>
    </row>
    <row r="82" spans="1:26" x14ac:dyDescent="0.25">
      <c r="A82" s="1"/>
      <c r="B82" s="1"/>
      <c r="C82" s="1"/>
      <c r="D82" s="1"/>
      <c r="E82" s="1"/>
      <c r="F82" s="141"/>
      <c r="G82" s="128"/>
      <c r="H82" s="128"/>
      <c r="I82" s="128"/>
      <c r="J82" s="1"/>
      <c r="K82" s="1"/>
      <c r="L82" s="1"/>
      <c r="M82" s="1"/>
      <c r="N82" s="1"/>
      <c r="O82" s="1"/>
      <c r="P82" s="1"/>
      <c r="Q82" s="1"/>
      <c r="R82" s="1"/>
      <c r="S82" s="1"/>
      <c r="V82" s="1"/>
    </row>
    <row r="83" spans="1:26" x14ac:dyDescent="0.25">
      <c r="A83" s="56"/>
      <c r="B83" s="56"/>
      <c r="C83" s="56"/>
      <c r="D83" s="2" t="s">
        <v>55</v>
      </c>
      <c r="E83" s="56"/>
      <c r="F83" s="145"/>
      <c r="G83" s="135">
        <f>ROUND((SUM(L9:L82))/2,2)</f>
        <v>0</v>
      </c>
      <c r="H83" s="135">
        <f>ROUND((SUM(M9:M82))/2,2)</f>
        <v>0</v>
      </c>
      <c r="I83" s="135">
        <f>ROUND((SUM(I9:I82))/2,2)</f>
        <v>0</v>
      </c>
      <c r="J83" s="56"/>
      <c r="K83" s="56"/>
      <c r="L83" s="56">
        <f>ROUND((SUM(L9:L82))/2,2)</f>
        <v>0</v>
      </c>
      <c r="M83" s="56">
        <f>ROUND((SUM(M9:M82))/2,2)</f>
        <v>0</v>
      </c>
      <c r="N83" s="56"/>
      <c r="O83" s="56"/>
      <c r="P83" s="166"/>
      <c r="Q83" s="1"/>
      <c r="R83" s="1"/>
      <c r="S83" s="166">
        <f>ROUND((SUM(S9:S82))/2,2)</f>
        <v>8.66</v>
      </c>
      <c r="V83" s="2">
        <f>ROUND((SUM(V9:V82))/2,2)</f>
        <v>0</v>
      </c>
    </row>
    <row r="84" spans="1:26" x14ac:dyDescent="0.25">
      <c r="A84" s="169"/>
      <c r="B84" s="169"/>
      <c r="C84" s="169"/>
      <c r="D84" s="169" t="s">
        <v>57</v>
      </c>
      <c r="E84" s="169"/>
      <c r="F84" s="170"/>
      <c r="G84" s="171">
        <f>ROUND((SUM(L9:L83))/3,2)</f>
        <v>0</v>
      </c>
      <c r="H84" s="171">
        <f>ROUND((SUM(M9:M83))/3,2)</f>
        <v>0</v>
      </c>
      <c r="I84" s="171">
        <f>ROUND((SUM(I9:I83))/3,2)</f>
        <v>0</v>
      </c>
      <c r="J84" s="169"/>
      <c r="K84" s="171">
        <f>ROUND((SUM(K9:K83))/3,2)</f>
        <v>0</v>
      </c>
      <c r="L84" s="169">
        <f>ROUND((SUM(L9:L83))/3,2)</f>
        <v>0</v>
      </c>
      <c r="M84" s="169">
        <f>ROUND((SUM(M9:M83))/3,2)</f>
        <v>0</v>
      </c>
      <c r="N84" s="169"/>
      <c r="O84" s="169"/>
      <c r="P84" s="170"/>
      <c r="Q84" s="169"/>
      <c r="R84" s="171"/>
      <c r="S84" s="170">
        <f>ROUND((SUM(S9:S83))/3,2)</f>
        <v>8.66</v>
      </c>
      <c r="T84" s="172"/>
      <c r="U84" s="172"/>
      <c r="V84" s="169">
        <f>ROUND((SUM(V9:V83))/3,2)</f>
        <v>0</v>
      </c>
      <c r="X84" s="168"/>
      <c r="Y84">
        <f>(SUM(Y9:Y83))</f>
        <v>0</v>
      </c>
      <c r="Z84">
        <f>(SUM(Z9:Z83))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1200" r:id="rId1"/>
  <headerFooter>
    <oddHeader xml:space="preserve">&amp;C&amp;B&amp; Rozpočet OBNOVA HISTORICKEJ A PAMIATKOVO CHRÁNENEJ BUDOVY CHEMICKÝCH LABORATÓRIÍ  SPŠ SAMUELA MIKOVÍNIHO V BANSKEJ ŠTIAVNICI / SO 02 - KOTOLŇA - ODSTRÁNENIE HAVARIJNÉHO STAVU, ČASŤ: SO 02.160-ELEKTROINŠTALÁCIA </oddHeader>
    <oddFooter>&amp;RStrana &amp;P z &amp;N    &amp;L&amp;7Spracované systémom Systematic® Kalkulus,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Kryci_list 6365</vt:lpstr>
      <vt:lpstr>Rekap 6365</vt:lpstr>
      <vt:lpstr>SO 6365</vt:lpstr>
      <vt:lpstr>'Rekap 6365'!Názvy_tlače</vt:lpstr>
      <vt:lpstr>'SO 6365'!Názvy_tlače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Spravca</dc:creator>
  <cp:lastModifiedBy>Gerö Marek</cp:lastModifiedBy>
  <cp:lastPrinted>2023-10-03T08:57:50Z</cp:lastPrinted>
  <dcterms:created xsi:type="dcterms:W3CDTF">2023-09-06T12:07:11Z</dcterms:created>
  <dcterms:modified xsi:type="dcterms:W3CDTF">2023-11-22T12:23:52Z</dcterms:modified>
</cp:coreProperties>
</file>